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old AmR protocols with new excel\SUIT-009_AmR_ce-pce_D019\"/>
    </mc:Choice>
  </mc:AlternateContent>
  <xr:revisionPtr revIDLastSave="0" documentId="13_ncr:1_{DEAA0198-EC58-4D6D-B5A1-38CF265FF40C}" xr6:coauthVersionLast="47" xr6:coauthVersionMax="47" xr10:uidLastSave="{00000000-0000-0000-0000-000000000000}"/>
  <bookViews>
    <workbookView xWindow="28680" yWindow="-120" windowWidth="25440" windowHeight="15390" tabRatio="707" activeTab="3" xr2:uid="{00000000-000D-0000-FFFF-FFFF00000000}"/>
  </bookViews>
  <sheets>
    <sheet name="O2&amp;AmR MiR05-Kit#0915" sheetId="83" r:id="rId1"/>
    <sheet name="O2&amp;AmR MiR05-Kit#18.02872" sheetId="84" r:id="rId2"/>
    <sheet name="O2&amp;AmR MiR05-Kit#19.01689" sheetId="85" r:id="rId3"/>
    <sheet name="O2&amp;AmR MiR05-Kit#20J01923" sheetId="86" r:id="rId4"/>
  </sheets>
  <definedNames>
    <definedName name="_xlnm._FilterDatabase" localSheetId="0" hidden="1">#REF!</definedName>
    <definedName name="_xlnm._FilterDatabase" localSheetId="1" hidden="1">#REF!</definedName>
    <definedName name="_xlnm._FilterDatabase" localSheetId="2" hidden="1">#REF!</definedName>
    <definedName name="_xlnm.Print_Area" localSheetId="0">'O2&amp;AmR MiR05-Kit#0915'!$A$1:$K$78</definedName>
    <definedName name="_xlnm.Print_Area" localSheetId="1">'O2&amp;AmR MiR05-Kit#18.02872'!$A$1:$K$78</definedName>
    <definedName name="_xlnm.Print_Area" localSheetId="2">'O2&amp;AmR MiR05-Kit#19.01689'!$A$1:$K$78</definedName>
    <definedName name="Titrvol20">'O2&amp;AmR MiR05-Kit#20J01923'!$I$22</definedName>
    <definedName name="Unknown">'O2&amp;AmR MiR05-Kit#19.01689'!$I$11</definedName>
    <definedName name="UnknownS20">'O2&amp;AmR MiR05-Kit#20J01923'!$I$11</definedName>
    <definedName name="UnknownSample">'O2&amp;AmR MiR05-Kit#18.02872'!$I$11</definedName>
    <definedName name="UnknownSampleCheck" localSheetId="1">'O2&amp;AmR MiR05-Kit#18.02872'!$I$11</definedName>
    <definedName name="UnknownSampleCheck" localSheetId="2">'O2&amp;AmR MiR05-Kit#19.01689'!$I$11</definedName>
    <definedName name="UnknownSampleCheck">'O2&amp;AmR MiR05-Kit#0915'!$I$11</definedName>
    <definedName name="Volume">'O2&amp;AmR MiR05-Kit#19.01689'!$I$22</definedName>
    <definedName name="VolumeC">'O2&amp;AmR MiR05-Kit#18.02872'!$I$22</definedName>
    <definedName name="VolumeCorr" localSheetId="1">'O2&amp;AmR MiR05-Kit#18.02872'!$I$22</definedName>
    <definedName name="VolumeCorr" localSheetId="2">'O2&amp;AmR MiR05-Kit#19.01689'!$I$22</definedName>
    <definedName name="VolumeCorr">'O2&amp;AmR MiR05-Kit#0915'!$I$22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86" l="1"/>
  <c r="AB54" i="86"/>
  <c r="AA54" i="86"/>
  <c r="Z54" i="86"/>
  <c r="Y54" i="86"/>
  <c r="X54" i="86"/>
  <c r="W54" i="86"/>
  <c r="V54" i="86"/>
  <c r="U54" i="86"/>
  <c r="AB53" i="86"/>
  <c r="AA53" i="86"/>
  <c r="Z53" i="86"/>
  <c r="Y53" i="86"/>
  <c r="X53" i="86"/>
  <c r="W53" i="86"/>
  <c r="V53" i="86"/>
  <c r="U53" i="86"/>
  <c r="V23" i="86"/>
  <c r="W23" i="86" s="1"/>
  <c r="X23" i="86" s="1"/>
  <c r="Y23" i="86" s="1"/>
  <c r="AC21" i="86"/>
  <c r="AF20" i="86"/>
  <c r="AF19" i="86"/>
  <c r="V18" i="86"/>
  <c r="AB17" i="86"/>
  <c r="AB18" i="86" s="1"/>
  <c r="AA17" i="86"/>
  <c r="Z17" i="86"/>
  <c r="Z21" i="86" s="1"/>
  <c r="Y17" i="86"/>
  <c r="Y18" i="86" s="1"/>
  <c r="X17" i="86"/>
  <c r="X21" i="86" s="1"/>
  <c r="W17" i="86"/>
  <c r="V17" i="86"/>
  <c r="V17" i="83"/>
  <c r="Y21" i="86" l="1"/>
  <c r="X18" i="86"/>
  <c r="AB21" i="86"/>
  <c r="W18" i="86"/>
  <c r="AA18" i="86"/>
  <c r="Z18" i="86"/>
  <c r="AA21" i="86"/>
  <c r="W21" i="86"/>
  <c r="W56" i="86"/>
  <c r="W57" i="86" s="1"/>
  <c r="W58" i="86" s="1"/>
  <c r="X56" i="86"/>
  <c r="X57" i="86" s="1"/>
  <c r="X58" i="86" s="1"/>
  <c r="AB56" i="86"/>
  <c r="AB57" i="86" s="1"/>
  <c r="AB58" i="86" s="1"/>
  <c r="U56" i="86"/>
  <c r="U57" i="86" s="1"/>
  <c r="U58" i="86" s="1"/>
  <c r="Y56" i="86"/>
  <c r="Y57" i="86" s="1"/>
  <c r="Y58" i="86" s="1"/>
  <c r="AA56" i="86"/>
  <c r="AA57" i="86" s="1"/>
  <c r="AA58" i="86" s="1"/>
  <c r="V56" i="86"/>
  <c r="V57" i="86" s="1"/>
  <c r="V58" i="86" s="1"/>
  <c r="Z56" i="86"/>
  <c r="Z57" i="86" s="1"/>
  <c r="Z58" i="86" s="1"/>
  <c r="X19" i="86"/>
  <c r="Z23" i="86"/>
  <c r="AA23" i="86" s="1"/>
  <c r="AB23" i="86" s="1"/>
  <c r="V19" i="86"/>
  <c r="V17" i="85"/>
  <c r="W17" i="85"/>
  <c r="X17" i="85"/>
  <c r="Y17" i="85"/>
  <c r="Z17" i="85"/>
  <c r="AA17" i="85"/>
  <c r="AB17" i="85"/>
  <c r="V29" i="86" l="1"/>
  <c r="V62" i="86"/>
  <c r="V30" i="86" s="1"/>
  <c r="AB31" i="86" s="1"/>
  <c r="AB62" i="86"/>
  <c r="AB30" i="86" s="1"/>
  <c r="AB29" i="86"/>
  <c r="Z29" i="86"/>
  <c r="Z62" i="86"/>
  <c r="Z30" i="86" s="1"/>
  <c r="Z32" i="86" s="1"/>
  <c r="AA62" i="86"/>
  <c r="AA29" i="86"/>
  <c r="X62" i="86"/>
  <c r="X30" i="86" s="1"/>
  <c r="X31" i="86" s="1"/>
  <c r="X29" i="86"/>
  <c r="Y62" i="86"/>
  <c r="Y30" i="86" s="1"/>
  <c r="Y29" i="86"/>
  <c r="W62" i="86"/>
  <c r="W30" i="86" s="1"/>
  <c r="W29" i="86"/>
  <c r="AB32" i="86"/>
  <c r="AB22" i="86"/>
  <c r="AB19" i="86"/>
  <c r="V22" i="86"/>
  <c r="Y32" i="86"/>
  <c r="AA22" i="86"/>
  <c r="AA19" i="86"/>
  <c r="W32" i="86"/>
  <c r="W31" i="86"/>
  <c r="Y22" i="86"/>
  <c r="Y19" i="86"/>
  <c r="X22" i="86"/>
  <c r="W22" i="86"/>
  <c r="W20" i="86" s="1"/>
  <c r="W19" i="86"/>
  <c r="Z22" i="86"/>
  <c r="Z20" i="86" s="1"/>
  <c r="Z19" i="86"/>
  <c r="AA30" i="86"/>
  <c r="X32" i="86" l="1"/>
  <c r="Z31" i="86"/>
  <c r="Y31" i="86"/>
  <c r="X20" i="86"/>
  <c r="Y20" i="86"/>
  <c r="V20" i="86"/>
  <c r="V31" i="86"/>
  <c r="V32" i="86"/>
  <c r="AB20" i="86"/>
  <c r="AA20" i="86"/>
  <c r="AA32" i="86"/>
  <c r="AA31" i="86"/>
  <c r="V53" i="84"/>
  <c r="W53" i="84"/>
  <c r="X53" i="84"/>
  <c r="Y53" i="84"/>
  <c r="Z53" i="84"/>
  <c r="AA53" i="84"/>
  <c r="AB53" i="84"/>
  <c r="W21" i="85"/>
  <c r="V53" i="85"/>
  <c r="W53" i="85"/>
  <c r="X53" i="85"/>
  <c r="Y53" i="85"/>
  <c r="Z53" i="85"/>
  <c r="AA53" i="85"/>
  <c r="AB53" i="85"/>
  <c r="AB54" i="85"/>
  <c r="AA54" i="85"/>
  <c r="Z54" i="85"/>
  <c r="Y54" i="85"/>
  <c r="X54" i="85"/>
  <c r="W54" i="85"/>
  <c r="V54" i="85"/>
  <c r="U54" i="85"/>
  <c r="U53" i="85"/>
  <c r="V23" i="85"/>
  <c r="W23" i="85" s="1"/>
  <c r="AC21" i="85"/>
  <c r="AF20" i="85"/>
  <c r="AF19" i="85"/>
  <c r="AB18" i="85"/>
  <c r="AA18" i="85"/>
  <c r="W18" i="85"/>
  <c r="V18" i="85"/>
  <c r="Z18" i="85"/>
  <c r="Y18" i="85"/>
  <c r="V21" i="85"/>
  <c r="X18" i="85" l="1"/>
  <c r="Y56" i="85"/>
  <c r="Y57" i="85" s="1"/>
  <c r="Y58" i="85" s="1"/>
  <c r="Z56" i="85"/>
  <c r="Z57" i="85" s="1"/>
  <c r="Z58" i="85" s="1"/>
  <c r="Z29" i="85" s="1"/>
  <c r="W56" i="85"/>
  <c r="W57" i="85" s="1"/>
  <c r="W58" i="85" s="1"/>
  <c r="AA56" i="85"/>
  <c r="AA57" i="85" s="1"/>
  <c r="AA58" i="85" s="1"/>
  <c r="AA29" i="85" s="1"/>
  <c r="U56" i="85"/>
  <c r="U57" i="85" s="1"/>
  <c r="U58" i="85" s="1"/>
  <c r="V56" i="85"/>
  <c r="V57" i="85" s="1"/>
  <c r="V58" i="85" s="1"/>
  <c r="V29" i="85" s="1"/>
  <c r="X56" i="85"/>
  <c r="X57" i="85" s="1"/>
  <c r="X58" i="85" s="1"/>
  <c r="X29" i="85" s="1"/>
  <c r="AB56" i="85"/>
  <c r="AB57" i="85" s="1"/>
  <c r="AB58" i="85" s="1"/>
  <c r="AB29" i="85" s="1"/>
  <c r="X23" i="85"/>
  <c r="X21" i="85" s="1"/>
  <c r="W62" i="85" l="1"/>
  <c r="W30" i="85" s="1"/>
  <c r="W32" i="85" s="1"/>
  <c r="W29" i="85"/>
  <c r="Y62" i="85"/>
  <c r="Y29" i="85"/>
  <c r="AB62" i="85"/>
  <c r="X62" i="85"/>
  <c r="X30" i="85" s="1"/>
  <c r="AA62" i="85"/>
  <c r="V62" i="85"/>
  <c r="V30" i="85" s="1"/>
  <c r="V32" i="85" s="1"/>
  <c r="Z62" i="85"/>
  <c r="Y23" i="85"/>
  <c r="Y21" i="85" s="1"/>
  <c r="X32" i="85" l="1"/>
  <c r="X31" i="85"/>
  <c r="W31" i="85"/>
  <c r="V31" i="85"/>
  <c r="Z23" i="85"/>
  <c r="Z21" i="85" s="1"/>
  <c r="Y30" i="85"/>
  <c r="Y32" i="85" l="1"/>
  <c r="Y31" i="85"/>
  <c r="AA23" i="85"/>
  <c r="AA21" i="85" s="1"/>
  <c r="Z30" i="85"/>
  <c r="Z32" i="85" l="1"/>
  <c r="Z31" i="85"/>
  <c r="Z19" i="85"/>
  <c r="V19" i="85"/>
  <c r="W19" i="85"/>
  <c r="X19" i="85"/>
  <c r="Y19" i="85"/>
  <c r="AB23" i="85"/>
  <c r="AB21" i="85" s="1"/>
  <c r="AA30" i="85"/>
  <c r="AA31" i="85" l="1"/>
  <c r="AA32" i="85"/>
  <c r="AB22" i="85"/>
  <c r="V22" i="85"/>
  <c r="W22" i="85"/>
  <c r="X22" i="85"/>
  <c r="Y22" i="85"/>
  <c r="Z22" i="85"/>
  <c r="AA22" i="85"/>
  <c r="AA19" i="85"/>
  <c r="AB30" i="85"/>
  <c r="AB32" i="85" l="1"/>
  <c r="AB31" i="85"/>
  <c r="AB20" i="85"/>
  <c r="AB19" i="85"/>
  <c r="X20" i="85"/>
  <c r="Z20" i="85"/>
  <c r="Y20" i="85" l="1"/>
  <c r="AA20" i="85"/>
  <c r="W20" i="85"/>
  <c r="V20" i="85"/>
  <c r="AB54" i="84" l="1"/>
  <c r="AA54" i="84"/>
  <c r="Z54" i="84"/>
  <c r="Y54" i="84"/>
  <c r="X54" i="84"/>
  <c r="W54" i="84"/>
  <c r="V54" i="84"/>
  <c r="U54" i="84"/>
  <c r="U53" i="84"/>
  <c r="V23" i="84"/>
  <c r="W23" i="84" s="1"/>
  <c r="AC21" i="84"/>
  <c r="AF20" i="84"/>
  <c r="AF19" i="84"/>
  <c r="AB17" i="84"/>
  <c r="AA17" i="84"/>
  <c r="Z17" i="84"/>
  <c r="Y17" i="84"/>
  <c r="X17" i="84"/>
  <c r="W17" i="84"/>
  <c r="V17" i="84"/>
  <c r="V21" i="84" s="1"/>
  <c r="AB18" i="84" l="1"/>
  <c r="V18" i="84"/>
  <c r="X18" i="84"/>
  <c r="Y18" i="84"/>
  <c r="W18" i="84"/>
  <c r="W21" i="84"/>
  <c r="AA18" i="84"/>
  <c r="Z18" i="84"/>
  <c r="AB56" i="84"/>
  <c r="AB57" i="84" s="1"/>
  <c r="AB58" i="84" s="1"/>
  <c r="Y56" i="84"/>
  <c r="Y57" i="84" s="1"/>
  <c r="Y58" i="84" s="1"/>
  <c r="V56" i="84"/>
  <c r="V57" i="84" s="1"/>
  <c r="V58" i="84" s="1"/>
  <c r="Z56" i="84"/>
  <c r="Z57" i="84" s="1"/>
  <c r="Z58" i="84" s="1"/>
  <c r="X56" i="84"/>
  <c r="X57" i="84" s="1"/>
  <c r="X58" i="84" s="1"/>
  <c r="U56" i="84"/>
  <c r="U57" i="84" s="1"/>
  <c r="U58" i="84" s="1"/>
  <c r="W56" i="84"/>
  <c r="W57" i="84" s="1"/>
  <c r="W58" i="84" s="1"/>
  <c r="AA56" i="84"/>
  <c r="AA57" i="84" s="1"/>
  <c r="AA58" i="84" s="1"/>
  <c r="X23" i="84"/>
  <c r="Y23" i="84" s="1"/>
  <c r="Z23" i="84" s="1"/>
  <c r="AA23" i="84" s="1"/>
  <c r="AA21" i="84" s="1"/>
  <c r="AC21" i="83"/>
  <c r="AF20" i="83"/>
  <c r="AF19" i="83"/>
  <c r="V23" i="83"/>
  <c r="W23" i="83" s="1"/>
  <c r="AB17" i="83"/>
  <c r="AB18" i="83" s="1"/>
  <c r="AA17" i="83"/>
  <c r="Z17" i="83"/>
  <c r="Y17" i="83"/>
  <c r="X17" i="83"/>
  <c r="W17" i="83"/>
  <c r="W18" i="83" s="1"/>
  <c r="V54" i="83"/>
  <c r="V53" i="83"/>
  <c r="W53" i="83"/>
  <c r="Z54" i="83"/>
  <c r="AA54" i="83"/>
  <c r="AB54" i="83"/>
  <c r="Z53" i="83"/>
  <c r="AA53" i="83"/>
  <c r="AB53" i="83"/>
  <c r="W54" i="83"/>
  <c r="X54" i="83"/>
  <c r="X56" i="83" s="1"/>
  <c r="X57" i="83" s="1"/>
  <c r="X58" i="83" s="1"/>
  <c r="Y54" i="83"/>
  <c r="U54" i="83"/>
  <c r="X53" i="83"/>
  <c r="Y53" i="83"/>
  <c r="U53" i="83"/>
  <c r="X62" i="83" l="1"/>
  <c r="X30" i="83" s="1"/>
  <c r="X29" i="83"/>
  <c r="AA29" i="84"/>
  <c r="AA62" i="84"/>
  <c r="AA30" i="84" s="1"/>
  <c r="Z29" i="84"/>
  <c r="Z62" i="84"/>
  <c r="Z30" i="84" s="1"/>
  <c r="W29" i="84"/>
  <c r="W62" i="84"/>
  <c r="W30" i="84" s="1"/>
  <c r="W32" i="84" s="1"/>
  <c r="V29" i="84"/>
  <c r="V62" i="84"/>
  <c r="V30" i="84" s="1"/>
  <c r="Y29" i="84"/>
  <c r="Y62" i="84"/>
  <c r="X29" i="84"/>
  <c r="X62" i="84"/>
  <c r="AB29" i="84"/>
  <c r="AB62" i="84"/>
  <c r="Y18" i="83"/>
  <c r="V18" i="83"/>
  <c r="Z18" i="83"/>
  <c r="W56" i="83"/>
  <c r="W57" i="83" s="1"/>
  <c r="W58" i="83" s="1"/>
  <c r="AB56" i="83"/>
  <c r="AB57" i="83" s="1"/>
  <c r="AB58" i="83" s="1"/>
  <c r="AA18" i="83"/>
  <c r="Y56" i="83"/>
  <c r="Y57" i="83" s="1"/>
  <c r="Y58" i="83" s="1"/>
  <c r="AA56" i="83"/>
  <c r="AA57" i="83" s="1"/>
  <c r="AA58" i="83" s="1"/>
  <c r="U56" i="83"/>
  <c r="U57" i="83" s="1"/>
  <c r="U58" i="83" s="1"/>
  <c r="V56" i="83"/>
  <c r="V57" i="83" s="1"/>
  <c r="V58" i="83" s="1"/>
  <c r="Y21" i="84"/>
  <c r="X21" i="84"/>
  <c r="Z21" i="84"/>
  <c r="Y30" i="84"/>
  <c r="AB23" i="84"/>
  <c r="AB21" i="84" s="1"/>
  <c r="X30" i="84"/>
  <c r="X23" i="83"/>
  <c r="Y23" i="83" s="1"/>
  <c r="W21" i="83"/>
  <c r="X21" i="83"/>
  <c r="V21" i="83"/>
  <c r="Z56" i="83"/>
  <c r="Z57" i="83" s="1"/>
  <c r="Z58" i="83" s="1"/>
  <c r="Z29" i="83" s="1"/>
  <c r="X18" i="83"/>
  <c r="Y62" i="83" l="1"/>
  <c r="Y29" i="83"/>
  <c r="AB62" i="83"/>
  <c r="AB29" i="83"/>
  <c r="AA62" i="83"/>
  <c r="AA29" i="83"/>
  <c r="W62" i="83"/>
  <c r="W30" i="83" s="1"/>
  <c r="W32" i="83" s="1"/>
  <c r="W29" i="83"/>
  <c r="V62" i="83"/>
  <c r="V30" i="83" s="1"/>
  <c r="X31" i="83" s="1"/>
  <c r="V29" i="83"/>
  <c r="V31" i="84"/>
  <c r="V32" i="84"/>
  <c r="X32" i="83"/>
  <c r="Z62" i="83"/>
  <c r="V32" i="83"/>
  <c r="W31" i="84"/>
  <c r="Y30" i="83"/>
  <c r="X19" i="84"/>
  <c r="Z19" i="84"/>
  <c r="V19" i="84"/>
  <c r="X31" i="84"/>
  <c r="X32" i="84"/>
  <c r="AA19" i="84"/>
  <c r="Y19" i="84"/>
  <c r="AA32" i="84"/>
  <c r="AA31" i="84"/>
  <c r="W19" i="84"/>
  <c r="Y31" i="84"/>
  <c r="Y32" i="84"/>
  <c r="Y22" i="84"/>
  <c r="AB30" i="84"/>
  <c r="Z31" i="84"/>
  <c r="Z32" i="84"/>
  <c r="Y21" i="83"/>
  <c r="Z23" i="83"/>
  <c r="V31" i="83" l="1"/>
  <c r="W31" i="83"/>
  <c r="Y31" i="83"/>
  <c r="Y32" i="83"/>
  <c r="AA22" i="84"/>
  <c r="Z22" i="84"/>
  <c r="Z20" i="84" s="1"/>
  <c r="AB32" i="84"/>
  <c r="AB31" i="84"/>
  <c r="AB22" i="84"/>
  <c r="AB19" i="84"/>
  <c r="V22" i="84"/>
  <c r="W22" i="84"/>
  <c r="X22" i="84"/>
  <c r="Z21" i="83"/>
  <c r="AA23" i="83"/>
  <c r="Z30" i="83"/>
  <c r="Z31" i="83" l="1"/>
  <c r="Z32" i="83"/>
  <c r="X20" i="84"/>
  <c r="AB20" i="84"/>
  <c r="V20" i="84"/>
  <c r="W20" i="84"/>
  <c r="AA20" i="84"/>
  <c r="Y20" i="84"/>
  <c r="Z19" i="83"/>
  <c r="V19" i="83"/>
  <c r="X19" i="83"/>
  <c r="W19" i="83"/>
  <c r="AB23" i="83"/>
  <c r="AA21" i="83"/>
  <c r="AA30" i="83"/>
  <c r="Y19" i="83"/>
  <c r="AA32" i="83" l="1"/>
  <c r="AA31" i="83"/>
  <c r="AB21" i="83"/>
  <c r="V22" i="83" s="1"/>
  <c r="AB30" i="83"/>
  <c r="AA19" i="83"/>
  <c r="AB32" i="83" l="1"/>
  <c r="AB31" i="83"/>
  <c r="AA22" i="83"/>
  <c r="AB22" i="83"/>
  <c r="AB19" i="83"/>
  <c r="W22" i="83"/>
  <c r="X22" i="83"/>
  <c r="Y22" i="83"/>
  <c r="Z22" i="83"/>
  <c r="Z20" i="83" s="1"/>
  <c r="Y20" i="83" l="1"/>
  <c r="X20" i="83"/>
  <c r="AB20" i="83"/>
  <c r="V20" i="83"/>
  <c r="W20" i="83"/>
  <c r="AA20" i="8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F4B29192-BEF9-46B6-9BD8-618DC74D94BE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738184E2-887D-42E2-97AB-99AA4EC627BC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72C5FF8B-29DC-4A84-B526-9D405380C9BA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1F3E3D79-09D9-4D57-8313-240D36DF805C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C3595164-7B5E-4D26-ACD1-7E3AA6836FC5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67D587D-1574-4882-8BD7-8EA70F65F171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D24CA03F-E580-49C1-8637-0F32A3966F02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F19AAAAA-6562-4ACF-9184-C498E5555325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FF8165DB-4A79-4DA6-A801-A8507AAF1181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7FA06C58-9EAF-4DC9-A418-77A3ADECBF2A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sharedStrings.xml><?xml version="1.0" encoding="utf-8"?>
<sst xmlns="http://schemas.openxmlformats.org/spreadsheetml/2006/main" count="438" uniqueCount="80">
  <si>
    <t>Sample</t>
  </si>
  <si>
    <t>no ROX-corr.</t>
  </si>
  <si>
    <t>2D</t>
  </si>
  <si>
    <t>0 (before sample)</t>
  </si>
  <si>
    <t>1 (after sample)</t>
  </si>
  <si>
    <t>1S</t>
  </si>
  <si>
    <t>3P</t>
  </si>
  <si>
    <t>a°</t>
  </si>
  <si>
    <t>b°</t>
  </si>
  <si>
    <t>Sensitivity [V/µM]</t>
  </si>
  <si>
    <t>J°</t>
  </si>
  <si>
    <t>1Dig</t>
  </si>
  <si>
    <t>Enter the sensitivity values into the yellow boxes.Never leave the first box empty.</t>
  </si>
  <si>
    <t>4Rot</t>
  </si>
  <si>
    <t>5Ama</t>
  </si>
  <si>
    <t>ce1</t>
  </si>
  <si>
    <t>J°1</t>
  </si>
  <si>
    <t>Marks from</t>
  </si>
  <si>
    <t>X</t>
  </si>
  <si>
    <t>Sensitivity of 0 (before sample) comes from the AmR calibration file.</t>
  </si>
  <si>
    <t>SUIT-009_AmR_ce-pce_D019</t>
  </si>
  <si>
    <t>FCR</t>
  </si>
  <si>
    <t>ROUTINE-respiration</t>
  </si>
  <si>
    <t>Residual oxygen consumption</t>
  </si>
  <si>
    <t>Flux per V</t>
  </si>
  <si>
    <t>Flux per V (bc)</t>
  </si>
  <si>
    <t>Reference state:</t>
  </si>
  <si>
    <t>Baseline state:</t>
  </si>
  <si>
    <r>
      <t>Paste the sensitivity from the DatLab (from each 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calibration) in the yellow boxes  (U to AB boxes) </t>
    </r>
  </si>
  <si>
    <t>Titration volume correction</t>
  </si>
  <si>
    <t>Known sample concentration</t>
  </si>
  <si>
    <t>Unselect known sample correction if the sample concentration is not known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</si>
  <si>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·mL</t>
    </r>
    <r>
      <rPr>
        <vertAlign val="superscript"/>
        <sz val="10"/>
        <rFont val="Verdana"/>
        <family val="2"/>
      </rPr>
      <t>-1</t>
    </r>
  </si>
  <si>
    <t>Sample concentration correction factor</t>
  </si>
  <si>
    <t>For further instructions, see MiPNet24.10!</t>
  </si>
  <si>
    <t>Information</t>
  </si>
  <si>
    <t>O2k-O2 trace</t>
  </si>
  <si>
    <t>O2k-Amp trace</t>
  </si>
  <si>
    <r>
      <t>amol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</si>
  <si>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t>Please check the equation used for MiR05. For details, see:MiPNet24.10</t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</si>
  <si>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V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</si>
  <si>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</si>
  <si>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 (bc)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</si>
  <si>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flow/Specific 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</si>
  <si>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</si>
  <si>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 (bc)</t>
    </r>
  </si>
  <si>
    <r>
      <t>pmol·s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Verdana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</si>
  <si>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</si>
  <si>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 summary</t>
    </r>
  </si>
  <si>
    <r>
      <t xml:space="preserve">ROUTINE, </t>
    </r>
    <r>
      <rPr>
        <i/>
        <sz val="10"/>
        <color rgb="FF00FF00"/>
        <rFont val="Verdana"/>
        <family val="2"/>
      </rPr>
      <t>R</t>
    </r>
  </si>
  <si>
    <r>
      <t xml:space="preserve">OXPHOS, </t>
    </r>
    <r>
      <rPr>
        <i/>
        <sz val="10"/>
        <color rgb="FF00B050"/>
        <rFont val="Verdana"/>
        <family val="2"/>
      </rPr>
      <t>P</t>
    </r>
  </si>
  <si>
    <r>
      <t>LEAK,</t>
    </r>
    <r>
      <rPr>
        <i/>
        <sz val="10"/>
        <color indexed="10"/>
        <rFont val="Verdana"/>
        <family val="2"/>
      </rPr>
      <t xml:space="preserve"> L</t>
    </r>
  </si>
  <si>
    <r>
      <rPr>
        <sz val="10"/>
        <color rgb="FF0000D4"/>
        <rFont val="Verdana"/>
        <family val="2"/>
      </rPr>
      <t>ET</t>
    </r>
    <r>
      <rPr>
        <i/>
        <sz val="10"/>
        <color indexed="12"/>
        <rFont val="Verdana"/>
        <family val="2"/>
      </rPr>
      <t>, E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</si>
  <si>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summary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</si>
  <si>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</si>
  <si>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Plot equation for the calculation of the correction factors for H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production</t>
    </r>
  </si>
  <si>
    <t>OXPHOS -respiration</t>
  </si>
  <si>
    <t>LEAK-respiration</t>
  </si>
  <si>
    <t>Electron transfer capacity</t>
  </si>
  <si>
    <r>
      <rPr>
        <sz val="10"/>
        <color theme="1"/>
        <rFont val="Verdana"/>
        <family val="2"/>
      </rPr>
      <t xml:space="preserve">ROX, </t>
    </r>
    <r>
      <rPr>
        <i/>
        <sz val="10"/>
        <color theme="1"/>
        <rFont val="Verdana"/>
        <family val="2"/>
      </rPr>
      <t>Rox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</si>
  <si>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amp,BGr</t>
    </r>
  </si>
  <si>
    <r>
      <t>mV</t>
    </r>
    <r>
      <rPr>
        <b/>
        <sz val="10"/>
        <color rgb="FF003300"/>
        <rFont val="Calibri"/>
        <family val="2"/>
      </rPr>
      <t>·</t>
    </r>
    <r>
      <rPr>
        <b/>
        <sz val="10"/>
        <color rgb="FF003300"/>
        <rFont val="Verdana"/>
        <family val="2"/>
      </rPr>
      <t>s</t>
    </r>
    <r>
      <rPr>
        <b/>
        <vertAlign val="superscript"/>
        <sz val="10"/>
        <color rgb="FF003300"/>
        <rFont val="Verdana"/>
        <family val="2"/>
      </rPr>
      <t>-1</t>
    </r>
    <r>
      <rPr>
        <b/>
        <sz val="10"/>
        <color rgb="FF003300"/>
        <rFont val="Verdana"/>
        <family val="2"/>
      </rPr>
      <t xml:space="preserve"> </t>
    </r>
  </si>
  <si>
    <r>
      <rPr>
        <b/>
        <i/>
        <sz val="10"/>
        <color rgb="FF003300"/>
        <rFont val="Verdana"/>
        <family val="2"/>
      </rPr>
      <t>F</t>
    </r>
    <r>
      <rPr>
        <b/>
        <vertAlign val="subscript"/>
        <sz val="10"/>
        <color rgb="FF003300"/>
        <rFont val="Verdana"/>
        <family val="2"/>
      </rPr>
      <t>O2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</si>
  <si>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</si>
  <si>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amp,corr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</si>
  <si>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H2O2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</si>
  <si>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</si>
  <si>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</si>
  <si>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(MiR05-Kit#0915)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</si>
  <si>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0.0082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+ 0.1159</t>
    </r>
  </si>
  <si>
    <r>
      <t>F</t>
    </r>
    <r>
      <rPr>
        <vertAlign val="subscript"/>
        <sz val="10"/>
        <rFont val="Verdana"/>
        <family val="2"/>
      </rPr>
      <t>O2</t>
    </r>
    <r>
      <rPr>
        <sz val="10"/>
        <rFont val="Verdana"/>
        <family val="2"/>
      </rPr>
      <t>=(0.0002· 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>+0.067)/(0.0002 ·[O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+0.067)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</si>
  <si>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(MiR05-Kit#18.02872)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</si>
  <si>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-0.0198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+ 0.0914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</si>
  <si>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(MiR05-Kit#19.01689)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</si>
  <si>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-0.0166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+ 0.0868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</si>
  <si>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(MiR05-Kit#20J01923)</t>
    </r>
  </si>
  <si>
    <r>
      <t>FCR</t>
    </r>
    <r>
      <rPr>
        <b/>
        <sz val="10"/>
        <rFont val="Verdana"/>
        <family val="2"/>
      </rPr>
      <t xml:space="preserve"> (bc)</t>
    </r>
  </si>
  <si>
    <r>
      <t xml:space="preserve">FCR </t>
    </r>
    <r>
      <rPr>
        <b/>
        <sz val="10"/>
        <rFont val="Verdana"/>
        <family val="2"/>
      </rPr>
      <t>(bc)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</si>
  <si>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-0.0348·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+ 0.1248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</si>
  <si>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V,H2O2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</si>
</sst>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0.00000"/>
    <numFmt numFmtId="169" formatCode="General;;;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22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FF0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color rgb="FFFF0000"/>
      <name val="Verdana"/>
      <family val="2"/>
    </font>
    <font>
      <b/>
      <sz val="10"/>
      <color rgb="FF003300"/>
      <name val="Verdana"/>
      <family val="2"/>
    </font>
    <font>
      <b/>
      <vertAlign val="subscript"/>
      <sz val="10"/>
      <color rgb="FF003300"/>
      <name val="Verdana"/>
      <family val="2"/>
    </font>
    <font>
      <b/>
      <sz val="10"/>
      <color rgb="FFCC3300"/>
      <name val="Verdana"/>
      <family val="2"/>
    </font>
    <font>
      <sz val="10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sz val="10"/>
      <color rgb="FFFF0000"/>
      <name val="Calibri"/>
      <family val="2"/>
    </font>
    <font>
      <b/>
      <vertAlign val="superscript"/>
      <sz val="10"/>
      <color rgb="FFFF0000"/>
      <name val="Verdana"/>
      <family val="2"/>
    </font>
    <font>
      <sz val="10"/>
      <color rgb="FF00FF00"/>
      <name val="Verdana"/>
      <family val="2"/>
    </font>
    <font>
      <b/>
      <sz val="10"/>
      <color rgb="FF000099"/>
      <name val="Verdana"/>
      <family val="2"/>
    </font>
    <font>
      <sz val="10"/>
      <color indexed="55"/>
      <name val="Verdana"/>
      <family val="2"/>
    </font>
    <font>
      <i/>
      <sz val="10"/>
      <color rgb="FF00FF00"/>
      <name val="Verdana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  <font>
      <sz val="10"/>
      <color rgb="FF0000D4"/>
      <name val="Verdana"/>
      <family val="2"/>
    </font>
    <font>
      <sz val="10"/>
      <color indexed="12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vertAlign val="subscript"/>
      <sz val="10"/>
      <color theme="1"/>
      <name val="Verdana"/>
      <family val="2"/>
    </font>
    <font>
      <b/>
      <i/>
      <sz val="10"/>
      <color rgb="FF003300"/>
      <name val="Verdana"/>
      <family val="2"/>
    </font>
    <font>
      <b/>
      <sz val="10"/>
      <color rgb="FF003300"/>
      <name val="Calibri"/>
      <family val="2"/>
    </font>
    <font>
      <b/>
      <vertAlign val="superscript"/>
      <sz val="10"/>
      <color rgb="FF003300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theme="1"/>
      <name val="Calibri"/>
      <family val="2"/>
    </font>
    <font>
      <i/>
      <sz val="10"/>
      <name val="Verdana"/>
      <family val="2"/>
    </font>
    <font>
      <vertAlign val="subscript"/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94">
    <xf numFmtId="0" fontId="0" fillId="0" borderId="0" xfId="0"/>
    <xf numFmtId="0" fontId="7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21" fontId="7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left" vertical="top"/>
    </xf>
    <xf numFmtId="166" fontId="7" fillId="10" borderId="0" xfId="0" applyNumberFormat="1" applyFont="1" applyFill="1" applyBorder="1" applyAlignment="1">
      <alignment vertical="top"/>
    </xf>
    <xf numFmtId="168" fontId="7" fillId="1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8" fillId="8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vertical="top"/>
    </xf>
    <xf numFmtId="0" fontId="7" fillId="0" borderId="0" xfId="0" applyFont="1" applyBorder="1"/>
    <xf numFmtId="49" fontId="6" fillId="0" borderId="0" xfId="2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right" vertical="top"/>
    </xf>
    <xf numFmtId="165" fontId="9" fillId="4" borderId="0" xfId="0" applyNumberFormat="1" applyFont="1" applyFill="1" applyBorder="1" applyAlignment="1">
      <alignment horizontal="right" vertical="center"/>
    </xf>
    <xf numFmtId="0" fontId="7" fillId="12" borderId="0" xfId="0" applyFont="1" applyFill="1" applyBorder="1" applyAlignment="1">
      <alignment vertical="top"/>
    </xf>
    <xf numFmtId="166" fontId="6" fillId="12" borderId="0" xfId="0" applyNumberFormat="1" applyFont="1" applyFill="1" applyBorder="1" applyAlignment="1">
      <alignment horizontal="right" vertical="center"/>
    </xf>
    <xf numFmtId="165" fontId="9" fillId="12" borderId="0" xfId="0" applyNumberFormat="1" applyFont="1" applyFill="1" applyBorder="1" applyAlignment="1">
      <alignment horizontal="right" vertical="center"/>
    </xf>
    <xf numFmtId="0" fontId="9" fillId="12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7" fillId="0" borderId="0" xfId="1" applyNumberFormat="1" applyFont="1" applyFill="1" applyBorder="1"/>
    <xf numFmtId="0" fontId="10" fillId="0" borderId="0" xfId="0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right" vertical="top"/>
    </xf>
    <xf numFmtId="49" fontId="7" fillId="12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49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 vertical="center"/>
    </xf>
    <xf numFmtId="2" fontId="9" fillId="12" borderId="0" xfId="0" applyNumberFormat="1" applyFont="1" applyFill="1" applyBorder="1" applyAlignment="1">
      <alignment horizontal="right" vertical="center"/>
    </xf>
    <xf numFmtId="166" fontId="9" fillId="12" borderId="0" xfId="0" applyNumberFormat="1" applyFont="1" applyFill="1" applyBorder="1" applyAlignment="1">
      <alignment horizontal="right" vertical="center"/>
    </xf>
    <xf numFmtId="49" fontId="6" fillId="4" borderId="0" xfId="2" applyNumberFormat="1" applyFont="1" applyFill="1" applyBorder="1" applyAlignment="1">
      <alignment vertical="top"/>
    </xf>
    <xf numFmtId="0" fontId="6" fillId="9" borderId="0" xfId="0" applyFont="1" applyFill="1" applyBorder="1"/>
    <xf numFmtId="0" fontId="6" fillId="9" borderId="0" xfId="0" applyFont="1" applyFill="1" applyBorder="1" applyAlignment="1">
      <alignment vertical="top"/>
    </xf>
    <xf numFmtId="0" fontId="7" fillId="9" borderId="0" xfId="0" applyFont="1" applyFill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11" fillId="4" borderId="0" xfId="0" applyFont="1" applyFill="1" applyBorder="1" applyAlignment="1">
      <alignment horizontal="left" vertical="top"/>
    </xf>
    <xf numFmtId="0" fontId="7" fillId="9" borderId="0" xfId="0" applyFont="1" applyFill="1" applyBorder="1"/>
    <xf numFmtId="2" fontId="7" fillId="9" borderId="0" xfId="0" applyNumberFormat="1" applyFont="1" applyFill="1" applyBorder="1"/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vertical="top"/>
    </xf>
    <xf numFmtId="2" fontId="7" fillId="9" borderId="0" xfId="0" applyNumberFormat="1" applyFont="1" applyFill="1" applyBorder="1" applyAlignment="1">
      <alignment vertical="top"/>
    </xf>
    <xf numFmtId="21" fontId="7" fillId="9" borderId="0" xfId="0" applyNumberFormat="1" applyFont="1" applyFill="1" applyBorder="1" applyAlignment="1">
      <alignment vertical="top"/>
    </xf>
    <xf numFmtId="21" fontId="6" fillId="9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16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14" fillId="9" borderId="0" xfId="0" applyFont="1" applyFill="1" applyBorder="1" applyAlignment="1">
      <alignment vertical="top"/>
    </xf>
    <xf numFmtId="0" fontId="15" fillId="9" borderId="0" xfId="0" applyFont="1" applyFill="1" applyBorder="1" applyAlignment="1">
      <alignment vertical="top"/>
    </xf>
    <xf numFmtId="2" fontId="3" fillId="0" borderId="0" xfId="0" applyNumberFormat="1" applyFont="1" applyBorder="1" applyAlignment="1">
      <alignment horizontal="center"/>
    </xf>
    <xf numFmtId="0" fontId="7" fillId="10" borderId="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21" fontId="7" fillId="10" borderId="0" xfId="0" applyNumberFormat="1" applyFont="1" applyFill="1" applyBorder="1" applyAlignment="1">
      <alignment vertical="top"/>
    </xf>
    <xf numFmtId="2" fontId="17" fillId="0" borderId="0" xfId="0" applyNumberFormat="1" applyFont="1" applyFill="1" applyBorder="1" applyAlignment="1">
      <alignment vertical="top"/>
    </xf>
    <xf numFmtId="0" fontId="7" fillId="10" borderId="0" xfId="0" applyFont="1" applyFill="1" applyBorder="1"/>
    <xf numFmtId="0" fontId="18" fillId="0" borderId="0" xfId="0" applyFont="1" applyBorder="1" applyAlignment="1">
      <alignment horizontal="center" vertical="center"/>
    </xf>
    <xf numFmtId="0" fontId="16" fillId="10" borderId="0" xfId="0" applyFont="1" applyFill="1" applyBorder="1" applyAlignment="1">
      <alignment vertical="top"/>
    </xf>
    <xf numFmtId="0" fontId="6" fillId="10" borderId="0" xfId="0" applyFont="1" applyFill="1" applyBorder="1" applyAlignment="1">
      <alignment vertical="top"/>
    </xf>
    <xf numFmtId="166" fontId="6" fillId="10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/>
    </xf>
    <xf numFmtId="2" fontId="17" fillId="11" borderId="0" xfId="0" applyNumberFormat="1" applyFont="1" applyFill="1" applyBorder="1" applyAlignment="1">
      <alignment vertical="top"/>
    </xf>
    <xf numFmtId="0" fontId="7" fillId="10" borderId="0" xfId="0" applyFont="1" applyFill="1" applyBorder="1" applyAlignment="1">
      <alignment horizontal="center"/>
    </xf>
    <xf numFmtId="0" fontId="15" fillId="10" borderId="0" xfId="0" applyFont="1" applyFill="1" applyBorder="1"/>
    <xf numFmtId="21" fontId="15" fillId="10" borderId="0" xfId="0" applyNumberFormat="1" applyFont="1" applyFill="1" applyBorder="1" applyAlignment="1">
      <alignment vertical="top"/>
    </xf>
    <xf numFmtId="21" fontId="10" fillId="10" borderId="0" xfId="0" applyNumberFormat="1" applyFont="1" applyFill="1" applyBorder="1" applyAlignment="1">
      <alignment vertical="top"/>
    </xf>
    <xf numFmtId="166" fontId="10" fillId="10" borderId="0" xfId="0" applyNumberFormat="1" applyFont="1" applyFill="1" applyBorder="1" applyAlignment="1">
      <alignment vertical="top"/>
    </xf>
    <xf numFmtId="0" fontId="14" fillId="0" borderId="0" xfId="0" applyFont="1" applyBorder="1"/>
    <xf numFmtId="0" fontId="19" fillId="0" borderId="0" xfId="0" applyFont="1" applyBorder="1"/>
    <xf numFmtId="0" fontId="15" fillId="0" borderId="0" xfId="0" applyFont="1" applyBorder="1"/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21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21" fontId="6" fillId="0" borderId="0" xfId="0" applyNumberFormat="1" applyFont="1" applyBorder="1"/>
    <xf numFmtId="0" fontId="6" fillId="4" borderId="0" xfId="0" applyFont="1" applyFill="1" applyBorder="1"/>
    <xf numFmtId="0" fontId="6" fillId="0" borderId="0" xfId="0" applyFont="1" applyBorder="1" applyAlignment="1">
      <alignment horizontal="left" vertical="center"/>
    </xf>
    <xf numFmtId="2" fontId="6" fillId="5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22" fillId="9" borderId="0" xfId="0" applyFont="1" applyFill="1" applyBorder="1"/>
    <xf numFmtId="0" fontId="22" fillId="9" borderId="0" xfId="0" applyFont="1" applyFill="1" applyBorder="1" applyAlignment="1">
      <alignment vertical="top"/>
    </xf>
    <xf numFmtId="4" fontId="7" fillId="9" borderId="0" xfId="0" applyNumberFormat="1" applyFont="1" applyFill="1" applyBorder="1" applyAlignment="1">
      <alignment vertical="top"/>
    </xf>
    <xf numFmtId="0" fontId="22" fillId="9" borderId="0" xfId="0" applyFont="1" applyFill="1" applyBorder="1" applyAlignment="1">
      <alignment horizontal="right" vertical="top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vertical="top"/>
    </xf>
    <xf numFmtId="2" fontId="15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 vertical="center"/>
    </xf>
    <xf numFmtId="21" fontId="6" fillId="0" borderId="0" xfId="0" applyNumberFormat="1" applyFont="1" applyBorder="1" applyAlignment="1">
      <alignment vertical="top"/>
    </xf>
    <xf numFmtId="2" fontId="6" fillId="0" borderId="0" xfId="0" quotePrefix="1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/>
    <xf numFmtId="0" fontId="7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/>
    <xf numFmtId="164" fontId="11" fillId="0" borderId="0" xfId="0" applyNumberFormat="1" applyFont="1" applyBorder="1" applyAlignment="1">
      <alignment horizontal="left"/>
    </xf>
    <xf numFmtId="167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165" fontId="9" fillId="4" borderId="0" xfId="0" applyNumberFormat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14" borderId="0" xfId="0" applyFont="1" applyFill="1" applyBorder="1" applyAlignment="1">
      <alignment vertical="top"/>
    </xf>
    <xf numFmtId="0" fontId="7" fillId="14" borderId="0" xfId="0" applyFont="1" applyFill="1" applyBorder="1" applyAlignment="1">
      <alignment vertical="top"/>
    </xf>
    <xf numFmtId="21" fontId="10" fillId="14" borderId="0" xfId="0" applyNumberFormat="1" applyFont="1" applyFill="1" applyBorder="1"/>
    <xf numFmtId="0" fontId="7" fillId="14" borderId="0" xfId="0" applyFont="1" applyFill="1" applyBorder="1"/>
    <xf numFmtId="21" fontId="7" fillId="14" borderId="0" xfId="0" applyNumberFormat="1" applyFont="1" applyFill="1" applyBorder="1" applyAlignment="1">
      <alignment vertical="top"/>
    </xf>
    <xf numFmtId="0" fontId="15" fillId="14" borderId="0" xfId="0" applyFont="1" applyFill="1" applyBorder="1"/>
    <xf numFmtId="21" fontId="15" fillId="14" borderId="0" xfId="0" applyNumberFormat="1" applyFont="1" applyFill="1" applyBorder="1" applyAlignment="1">
      <alignment vertical="top"/>
    </xf>
    <xf numFmtId="166" fontId="15" fillId="14" borderId="0" xfId="0" applyNumberFormat="1" applyFont="1" applyFill="1" applyBorder="1" applyAlignment="1">
      <alignment vertical="top"/>
    </xf>
    <xf numFmtId="0" fontId="6" fillId="15" borderId="0" xfId="0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0" fontId="32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top"/>
    </xf>
    <xf numFmtId="166" fontId="7" fillId="11" borderId="0" xfId="0" applyNumberFormat="1" applyFont="1" applyFill="1" applyBorder="1" applyAlignment="1">
      <alignment vertical="top"/>
    </xf>
    <xf numFmtId="0" fontId="39" fillId="0" borderId="0" xfId="0" applyFont="1" applyBorder="1" applyAlignment="1">
      <alignment horizontal="left"/>
    </xf>
    <xf numFmtId="0" fontId="41" fillId="0" borderId="0" xfId="0" applyFont="1" applyBorder="1"/>
    <xf numFmtId="169" fontId="7" fillId="0" borderId="0" xfId="0" applyNumberFormat="1" applyFont="1" applyBorder="1" applyAlignment="1">
      <alignment vertical="top"/>
    </xf>
    <xf numFmtId="0" fontId="6" fillId="13" borderId="0" xfId="0" applyFont="1" applyFill="1" applyAlignment="1">
      <alignment horizontal="center" vertical="center"/>
    </xf>
    <xf numFmtId="0" fontId="17" fillId="14" borderId="0" xfId="0" applyFont="1" applyFill="1" applyBorder="1" applyAlignment="1">
      <alignment vertical="top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/>
    <xf numFmtId="0" fontId="39" fillId="0" borderId="0" xfId="0" applyFont="1" applyAlignment="1">
      <alignment horizontal="left"/>
    </xf>
    <xf numFmtId="0" fontId="41" fillId="0" borderId="0" xfId="0" applyFont="1"/>
    <xf numFmtId="0" fontId="42" fillId="0" borderId="0" xfId="0" applyFont="1" applyAlignment="1">
      <alignment horizontal="left"/>
    </xf>
    <xf numFmtId="0" fontId="7" fillId="0" borderId="0" xfId="0" applyFont="1"/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21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1" fontId="6" fillId="0" borderId="0" xfId="0" applyNumberFormat="1" applyFont="1" applyAlignment="1">
      <alignment wrapText="1"/>
    </xf>
    <xf numFmtId="21" fontId="24" fillId="0" borderId="0" xfId="0" applyNumberFormat="1" applyFont="1" applyAlignment="1">
      <alignment vertical="top"/>
    </xf>
    <xf numFmtId="21" fontId="24" fillId="0" borderId="0" xfId="0" applyNumberFormat="1" applyFont="1" applyAlignment="1">
      <alignment wrapText="1"/>
    </xf>
    <xf numFmtId="21" fontId="10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0" fontId="18" fillId="0" borderId="0" xfId="0" applyFont="1"/>
    <xf numFmtId="0" fontId="43" fillId="0" borderId="0" xfId="0" applyFont="1"/>
    <xf numFmtId="0" fontId="18" fillId="0" borderId="0" xfId="0" applyFont="1" applyAlignment="1">
      <alignment vertical="center" wrapText="1"/>
    </xf>
    <xf numFmtId="0" fontId="22" fillId="0" borderId="0" xfId="0" applyFont="1"/>
    <xf numFmtId="0" fontId="52" fillId="0" borderId="0" xfId="0" applyFont="1"/>
    <xf numFmtId="0" fontId="18" fillId="12" borderId="0" xfId="0" applyFont="1" applyFill="1" applyBorder="1" applyAlignment="1">
      <alignment horizontal="center" vertical="center"/>
    </xf>
    <xf numFmtId="21" fontId="6" fillId="0" borderId="0" xfId="0" applyNumberFormat="1" applyFont="1" applyAlignment="1">
      <alignment horizontal="center" wrapText="1"/>
    </xf>
    <xf numFmtId="21" fontId="24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49" fontId="7" fillId="5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/>
    </xf>
    <xf numFmtId="0" fontId="43" fillId="12" borderId="0" xfId="0" applyFont="1" applyFill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B050"/>
      <color rgb="FF000099"/>
      <color rgb="FF008000"/>
      <color rgb="FFFFFF99"/>
      <color rgb="FF00CC99"/>
      <color rgb="FF00CC66"/>
      <color rgb="FF003300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MiR05-Kit#0915'!$E$1:$E$2</c:f>
              <c:strCache>
                <c:ptCount val="1"/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92-4AE1-A816-D998B6865A2C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192-4AE1-A816-D998B6865A2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25-4804-9D38-8761A4E0D02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MiR05-Kit#0915'!$V$31:$AB$31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61263742485197"/>
          <c:y val="6.49436781812307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9B-4C6C-8138-EC8CC271CA3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39B-4C6C-8138-EC8CC271CA3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39B-4C6C-8138-EC8CC271CA3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39B-4C6C-8138-EC8CC271CA33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39B-4C6C-8138-EC8CC271CA33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39B-4C6C-8138-EC8CC271CA3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39B-4C6C-8138-EC8CC271CA3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39B-4C6C-8138-EC8CC271CA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39B-4C6C-8138-EC8CC271CA3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39B-4C6C-8138-EC8CC271CA3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MiR05-Kit#19.01689'!$V$32:$AB$32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39B-4C6C-8138-EC8CC271C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MiR05-Kit#19.01689'!$U$34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MiR05-Kit#19.01689'!$U$35:$AB$35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MiR05-Kit#19.01689'!$U$36:$AB$36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6-4AAC-9C63-E49F9A92C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23-4B2E-A4D0-5C90A9150B1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23-4B2E-A4D0-5C90A9150B1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23-4B2E-A4D0-5C90A9150B1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23-4B2E-A4D0-5C90A9150B1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23-4B2E-A4D0-5C90A9150B1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23-4B2E-A4D0-5C90A9150B1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923-4B2E-A4D0-5C90A9150B1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923-4B2E-A4D0-5C90A9150B1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923-4B2E-A4D0-5C90A9150B1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923-4B2E-A4D0-5C90A9150B1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923-4B2E-A4D0-5C90A9150B1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923-4B2E-A4D0-5C90A9150B1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923-4B2E-A4D0-5C90A9150B1F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MiR05-Kit#19.01689'!$V$22:$AB$22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23-4B2E-A4D0-5C90A9150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C6-4713-8D1F-86011F41ECA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C6-4713-8D1F-86011F41ECAD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C6-4713-8D1F-86011F41ECA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C6-4713-8D1F-86011F41ECA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C6-4713-8D1F-86011F41ECA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0C6-4713-8D1F-86011F41ECAD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0C6-4713-8D1F-86011F41ECA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0C6-4713-8D1F-86011F41ECA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0C6-4713-8D1F-86011F41ECA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0C6-4713-8D1F-86011F41ECA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0C6-4713-8D1F-86011F41ECAD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MiR05-Kit#20J01923'!$V$31:$AB$31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0C6-4713-8D1F-86011F41E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71401064590905"/>
          <c:y val="6.3148970676493235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D0-4DE5-9BBC-D14205F3EA9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D0-4DE5-9BBC-D14205F3EA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D0-4DE5-9BBC-D14205F3EA9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D0-4DE5-9BBC-D14205F3EA9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8D0-4DE5-9BBC-D14205F3EA9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8D0-4DE5-9BBC-D14205F3EA9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8D0-4DE5-9BBC-D14205F3EA9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8D0-4DE5-9BBC-D14205F3EA9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8D0-4DE5-9BBC-D14205F3EA9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8D0-4DE5-9BBC-D14205F3EA9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MiR05-Kit#20J01923'!$V$32:$AB$32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8D0-4DE5-9BBC-D14205F3E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MiR05-Kit#20J01923'!$U$36:$AB$36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0-496C-B0AC-1116B033A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32-4D81-B0B3-ECF8B07D0FB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32-4D81-B0B3-ECF8B07D0FB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32-4D81-B0B3-ECF8B07D0FB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32-4D81-B0B3-ECF8B07D0FB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432-4D81-B0B3-ECF8B07D0FBE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432-4D81-B0B3-ECF8B07D0FB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432-4D81-B0B3-ECF8B07D0FB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432-4D81-B0B3-ECF8B07D0FB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432-4D81-B0B3-ECF8B07D0FB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432-4D81-B0B3-ECF8B07D0FB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432-4D81-B0B3-ECF8B07D0FB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7432-4D81-B0B3-ECF8B07D0FB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7432-4D81-B0B3-ECF8B07D0FBE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MiR05-Kit#20J01923'!$V$22:$AB$22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432-4D81-B0B3-ECF8B07D0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61263742485197"/>
          <c:y val="6.5654944651856909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A36-4391-ACF1-98B8C80A02D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36-4391-ACF1-98B8C80A02D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36-4391-ACF1-98B8C80A02D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769-4784-8BFD-1B40BA6F53F9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250-4F0C-9F66-E70F6CF7357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50-4F0C-9F66-E70F6CF7357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C4B-4E24-BB84-AAF0E5ECBFF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A36-4391-ACF1-98B8C80A02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36-4391-ACF1-98B8C80A02D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36-4391-ACF1-98B8C80A02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MiR05-Kit#0915'!$V$32:$AB$32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6-4391-ACF1-98B8C80A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MiR05-Kit#0915'!$U$36:$AB$36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MiR05-Kit#0915'!$V$22:$AB$22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MiR05-Kit#18.02872'!$E$1:$E$2</c:f>
              <c:strCache>
                <c:ptCount val="1"/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41-4D6E-AB28-B1D718F58B4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41-4D6E-AB28-B1D718F58B4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41-4D6E-AB28-B1D718F58B4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41-4D6E-AB28-B1D718F58B4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B41-4D6E-AB28-B1D718F58B4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B41-4D6E-AB28-B1D718F58B4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B41-4D6E-AB28-B1D718F58B4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B41-4D6E-AB28-B1D718F58B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B41-4D6E-AB28-B1D718F58B4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B41-4D6E-AB28-B1D718F58B4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B41-4D6E-AB28-B1D718F58B4A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MiR05-Kit#18.02872'!$V$31:$AB$31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B41-4D6E-AB28-B1D718F58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71401064590905"/>
          <c:y val="6.3148970676493235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69-473C-AC13-71972C810AD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69-473C-AC13-71972C810AD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169-473C-AC13-71972C810AD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169-473C-AC13-71972C810AD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169-473C-AC13-71972C810AD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169-473C-AC13-71972C810ADF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169-473C-AC13-71972C810AD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169-473C-AC13-71972C810AD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169-473C-AC13-71972C810A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169-473C-AC13-71972C810AD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MiR05-Kit#18.02872'!$V$32:$AB$32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169-473C-AC13-71972C810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MiR05-Kit#18.02872'!$U$34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MiR05-Kit#18.02872'!$U$36:$AB$36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CA-4179-BF33-0C7250E92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3D-4191-9E91-37D6775C278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3D-4191-9E91-37D6775C278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3D-4191-9E91-37D6775C278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3D-4191-9E91-37D6775C278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03D-4191-9E91-37D6775C278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03D-4191-9E91-37D6775C278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03D-4191-9E91-37D6775C278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03D-4191-9E91-37D6775C278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03D-4191-9E91-37D6775C2787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03D-4191-9E91-37D6775C278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03D-4191-9E91-37D6775C278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03D-4191-9E91-37D6775C278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03D-4191-9E91-37D6775C2787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MiR05-Kit#18.02872'!$V$22:$AB$22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03D-4191-9E91-37D6775C2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MiR05-Kit#19.01689'!$E$1:$E$2</c:f>
              <c:strCache>
                <c:ptCount val="1"/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02B-46ED-B6DA-8CC3B97F236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2B-46ED-B6DA-8CC3B97F236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2B-46ED-B6DA-8CC3B97F236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2B-46ED-B6DA-8CC3B97F236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02B-46ED-B6DA-8CC3B97F236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02B-46ED-B6DA-8CC3B97F236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02B-46ED-B6DA-8CC3B97F236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02B-46ED-B6DA-8CC3B97F23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02B-46ED-B6DA-8CC3B97F236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02B-46ED-B6DA-8CC3B97F236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02B-46ED-B6DA-8CC3B97F2367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MiR05-Kit#19.01689'!$V$31:$AB$31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02B-46ED-B6DA-8CC3B97F2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I$22" lockText="1" noThreeD="1"/>
</file>

<file path=xl/ctrlProps/ctrlProp2.xml><?xml version="1.0" encoding="utf-8"?>
<formControlPr xmlns="http://schemas.microsoft.com/office/spreadsheetml/2009/9/main" objectType="CheckBox" checked="Checked" fmlaLink="$I$11" lockText="1" noThreeD="1"/>
</file>

<file path=xl/ctrlProps/ctrlProp3.xml><?xml version="1.0" encoding="utf-8"?>
<formControlPr xmlns="http://schemas.microsoft.com/office/spreadsheetml/2009/9/main" objectType="CheckBox" checked="Checked" fmlaLink="$I$22" lockText="1" noThreeD="1"/>
</file>

<file path=xl/ctrlProps/ctrlProp4.xml><?xml version="1.0" encoding="utf-8"?>
<formControlPr xmlns="http://schemas.microsoft.com/office/spreadsheetml/2009/9/main" objectType="CheckBox" checked="Checked" fmlaLink="$I$11" lockText="1" noThreeD="1"/>
</file>

<file path=xl/ctrlProps/ctrlProp5.xml><?xml version="1.0" encoding="utf-8"?>
<formControlPr xmlns="http://schemas.microsoft.com/office/spreadsheetml/2009/9/main" objectType="CheckBox" checked="Checked" fmlaLink="$I$22" lockText="1" noThreeD="1"/>
</file>

<file path=xl/ctrlProps/ctrlProp6.xml><?xml version="1.0" encoding="utf-8"?>
<formControlPr xmlns="http://schemas.microsoft.com/office/spreadsheetml/2009/9/main" objectType="CheckBox" checked="Checked" fmlaLink="$I$11" lockText="1" noThreeD="1"/>
</file>

<file path=xl/ctrlProps/ctrlProp7.xml><?xml version="1.0" encoding="utf-8"?>
<formControlPr xmlns="http://schemas.microsoft.com/office/spreadsheetml/2009/9/main" objectType="CheckBox" checked="Checked" fmlaLink="$I$22" lockText="1" noThreeD="1"/>
</file>

<file path=xl/ctrlProps/ctrlProp8.xml><?xml version="1.0" encoding="utf-8"?>
<formControlPr xmlns="http://schemas.microsoft.com/office/spreadsheetml/2009/9/main" objectType="CheckBox" checked="Checked" fmlaLink="$I$1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65" name="Rechteck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1750739" y="194389"/>
          <a:ext cx="3042167" cy="925693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3457575</xdr:colOff>
          <xdr:row>1</xdr:row>
          <xdr:rowOff>152400</xdr:rowOff>
        </xdr:from>
        <xdr:to>
          <xdr:col>8</xdr:col>
          <xdr:colOff>114300</xdr:colOff>
          <xdr:row>3</xdr:row>
          <xdr:rowOff>28575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161925</xdr:rowOff>
        </xdr:from>
        <xdr:to>
          <xdr:col>8</xdr:col>
          <xdr:colOff>123825</xdr:colOff>
          <xdr:row>5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92946" y="194700"/>
          <a:ext cx="3229168" cy="923049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3457575</xdr:colOff>
          <xdr:row>1</xdr:row>
          <xdr:rowOff>152400</xdr:rowOff>
        </xdr:from>
        <xdr:to>
          <xdr:col>8</xdr:col>
          <xdr:colOff>114300</xdr:colOff>
          <xdr:row>3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161925</xdr:rowOff>
        </xdr:from>
        <xdr:to>
          <xdr:col>8</xdr:col>
          <xdr:colOff>123825</xdr:colOff>
          <xdr:row>5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992946" y="194700"/>
          <a:ext cx="3229168" cy="923049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1359899</xdr:colOff>
      <xdr:row>41</xdr:row>
      <xdr:rowOff>160020</xdr:rowOff>
    </xdr:from>
    <xdr:to>
      <xdr:col>4</xdr:col>
      <xdr:colOff>1615440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3457575</xdr:colOff>
          <xdr:row>1</xdr:row>
          <xdr:rowOff>152400</xdr:rowOff>
        </xdr:from>
        <xdr:to>
          <xdr:col>8</xdr:col>
          <xdr:colOff>114300</xdr:colOff>
          <xdr:row>3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161925</xdr:rowOff>
        </xdr:from>
        <xdr:to>
          <xdr:col>8</xdr:col>
          <xdr:colOff>123825</xdr:colOff>
          <xdr:row>5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754821" y="190890"/>
          <a:ext cx="3048193" cy="1003059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3457575</xdr:colOff>
          <xdr:row>1</xdr:row>
          <xdr:rowOff>152400</xdr:rowOff>
        </xdr:from>
        <xdr:to>
          <xdr:col>8</xdr:col>
          <xdr:colOff>114300</xdr:colOff>
          <xdr:row>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161925</xdr:rowOff>
        </xdr:from>
        <xdr:to>
          <xdr:col>8</xdr:col>
          <xdr:colOff>123825</xdr:colOff>
          <xdr:row>5</xdr:row>
          <xdr:rowOff>66675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Relationship Id="rId5" Type="http://schemas.openxmlformats.org/officeDocument/2006/relationships/comments" Target="../comments4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H129"/>
  <sheetViews>
    <sheetView showGridLines="0" topLeftCell="K1" zoomScaleNormal="100" zoomScalePageLayoutView="55" workbookViewId="0">
      <selection activeCell="M58" sqref="M58"/>
    </sheetView>
  </sheetViews>
  <sheetFormatPr defaultColWidth="11.42578125" defaultRowHeight="12.75" x14ac:dyDescent="0.2"/>
  <cols>
    <col min="1" max="1" width="31" style="39" customWidth="1"/>
    <col min="2" max="2" width="4" style="39" customWidth="1"/>
    <col min="3" max="3" width="15.42578125" style="39" bestFit="1" customWidth="1"/>
    <col min="4" max="4" width="19.42578125" style="39" bestFit="1" customWidth="1"/>
    <col min="5" max="5" width="33.140625" style="39" bestFit="1" customWidth="1"/>
    <col min="6" max="6" width="12.140625" style="39" customWidth="1"/>
    <col min="7" max="7" width="10.42578125" style="39" customWidth="1"/>
    <col min="8" max="8" width="54.7109375" style="17" customWidth="1"/>
    <col min="9" max="9" width="40.85546875" style="17" customWidth="1"/>
    <col min="10" max="10" width="14.85546875" style="17" customWidth="1"/>
    <col min="11" max="11" width="5.42578125" style="17" customWidth="1"/>
    <col min="12" max="12" width="40.85546875" style="17" customWidth="1"/>
    <col min="13" max="13" width="45.5703125" style="17" customWidth="1"/>
    <col min="14" max="14" width="27.28515625" style="17" customWidth="1"/>
    <col min="15" max="15" width="32.7109375" style="17" bestFit="1" customWidth="1"/>
    <col min="16" max="16" width="16.7109375" style="17" bestFit="1" customWidth="1"/>
    <col min="17" max="18" width="9.5703125" style="17" customWidth="1"/>
    <col min="19" max="20" width="8.7109375" style="17" customWidth="1"/>
    <col min="21" max="21" width="18.85546875" style="17" customWidth="1"/>
    <col min="22" max="22" width="11.85546875" style="17" customWidth="1"/>
    <col min="23" max="23" width="15.7109375" style="17" customWidth="1"/>
    <col min="24" max="24" width="10.7109375" style="17" customWidth="1"/>
    <col min="25" max="26" width="12.42578125" style="17" customWidth="1"/>
    <col min="27" max="27" width="9.42578125" style="17" customWidth="1"/>
    <col min="28" max="28" width="11.42578125" style="17" customWidth="1"/>
    <col min="29" max="29" width="7.7109375" style="17" customWidth="1"/>
    <col min="30" max="30" width="8.7109375" style="17" customWidth="1"/>
    <col min="31" max="31" width="7.5703125" style="17" customWidth="1"/>
    <col min="32" max="32" width="8.42578125" style="17" customWidth="1"/>
    <col min="33" max="33" width="8.7109375" style="17" customWidth="1"/>
    <col min="34" max="34" width="7.140625" style="17" customWidth="1"/>
    <col min="35" max="35" width="7.42578125" style="17" customWidth="1"/>
    <col min="36" max="36" width="5" style="17" customWidth="1"/>
    <col min="37" max="37" width="7.28515625" style="17" customWidth="1"/>
    <col min="38" max="38" width="7.140625" style="17" customWidth="1"/>
    <col min="39" max="39" width="6.7109375" style="17" customWidth="1"/>
    <col min="40" max="40" width="5.7109375" style="17" customWidth="1"/>
    <col min="41" max="41" width="8.28515625" style="17" customWidth="1"/>
    <col min="42" max="42" width="8.7109375" style="17" customWidth="1"/>
    <col min="43" max="43" width="8.28515625" style="17" customWidth="1"/>
    <col min="44" max="44" width="9.140625" style="17" customWidth="1"/>
    <col min="45" max="45" width="8" style="17" customWidth="1"/>
    <col min="46" max="46" width="8.7109375" style="17" customWidth="1"/>
    <col min="47" max="47" width="7.7109375" style="17" customWidth="1"/>
    <col min="48" max="49" width="7.42578125" style="17" customWidth="1"/>
    <col min="50" max="52" width="10" style="118" customWidth="1"/>
    <col min="53" max="54" width="8.42578125" style="17" customWidth="1"/>
    <col min="55" max="55" width="6.28515625" style="119" customWidth="1"/>
    <col min="56" max="58" width="7.28515625" style="17" customWidth="1"/>
    <col min="59" max="79" width="10.7109375" style="17" customWidth="1"/>
    <col min="80" max="16384" width="11.42578125" style="17"/>
  </cols>
  <sheetData>
    <row r="1" spans="1:59" s="21" customFormat="1" x14ac:dyDescent="0.2">
      <c r="A1" s="18" t="s">
        <v>20</v>
      </c>
      <c r="B1" s="19"/>
      <c r="C1" s="91" t="s">
        <v>0</v>
      </c>
      <c r="D1" s="192" t="s">
        <v>35</v>
      </c>
      <c r="E1" s="192"/>
      <c r="F1" s="192"/>
      <c r="G1" s="192"/>
      <c r="H1" s="142" t="s">
        <v>31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25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4.25" x14ac:dyDescent="0.2">
      <c r="A3" s="33" t="s">
        <v>34</v>
      </c>
      <c r="B3" s="34"/>
      <c r="D3" s="35"/>
      <c r="E3" s="35"/>
      <c r="F3" s="28"/>
      <c r="G3" s="29"/>
      <c r="I3" s="145" t="s">
        <v>29</v>
      </c>
      <c r="L3" s="146" t="s">
        <v>47</v>
      </c>
      <c r="M3" s="36"/>
      <c r="N3" s="1"/>
      <c r="U3" s="11" t="s">
        <v>16</v>
      </c>
      <c r="V3" s="140" t="s">
        <v>15</v>
      </c>
      <c r="W3" s="13" t="s">
        <v>11</v>
      </c>
      <c r="X3" s="14" t="s">
        <v>5</v>
      </c>
      <c r="Y3" s="12" t="s">
        <v>2</v>
      </c>
      <c r="Z3" s="12" t="s">
        <v>6</v>
      </c>
      <c r="AA3" s="12" t="s">
        <v>13</v>
      </c>
      <c r="AB3" s="13" t="s">
        <v>14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36</v>
      </c>
      <c r="C5" s="33"/>
      <c r="D5" s="33"/>
      <c r="E5" s="33"/>
      <c r="F5" s="33"/>
      <c r="G5" s="33"/>
      <c r="I5" s="145" t="s">
        <v>30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4.25" x14ac:dyDescent="0.2">
      <c r="A16" s="52"/>
      <c r="B16" s="52"/>
      <c r="C16" s="52"/>
      <c r="D16" s="52"/>
      <c r="E16" s="52"/>
      <c r="F16" s="52"/>
      <c r="G16" s="52"/>
      <c r="L16" s="147" t="s">
        <v>48</v>
      </c>
      <c r="M16" s="67"/>
      <c r="N16" s="67"/>
      <c r="O16" s="67"/>
      <c r="P16" s="67"/>
      <c r="Q16" s="67"/>
      <c r="R16" s="67"/>
      <c r="S16" s="67"/>
      <c r="T16" s="67"/>
      <c r="U16" s="11" t="s">
        <v>16</v>
      </c>
      <c r="V16" s="140" t="s">
        <v>15</v>
      </c>
      <c r="W16" s="13" t="s">
        <v>11</v>
      </c>
      <c r="X16" s="14" t="s">
        <v>5</v>
      </c>
      <c r="Y16" s="12" t="s">
        <v>2</v>
      </c>
      <c r="Z16" s="12" t="s">
        <v>6</v>
      </c>
      <c r="AA16" s="12" t="s">
        <v>13</v>
      </c>
      <c r="AB16" s="13" t="s">
        <v>14</v>
      </c>
      <c r="AE16" s="68"/>
      <c r="AG16" s="59"/>
      <c r="AV16" s="39"/>
      <c r="BA16" s="48"/>
    </row>
    <row r="17" spans="1:53" s="30" customFormat="1" ht="15" x14ac:dyDescent="0.2">
      <c r="A17" s="52"/>
      <c r="B17" s="52"/>
      <c r="C17" s="52"/>
      <c r="D17" s="52"/>
      <c r="E17" s="52"/>
      <c r="F17" s="52"/>
      <c r="G17" s="52"/>
      <c r="L17" s="67"/>
      <c r="M17" s="67" t="s">
        <v>24</v>
      </c>
      <c r="N17" s="69" t="s">
        <v>32</v>
      </c>
      <c r="O17" s="67"/>
      <c r="P17" s="67"/>
      <c r="Q17" s="67"/>
      <c r="R17" s="67"/>
      <c r="S17" s="67"/>
      <c r="T17" s="67"/>
      <c r="U17" s="67"/>
      <c r="V17" s="9" t="str">
        <f t="shared" ref="V17:AB17" si="0">IF(ISNUMBER(V13),V13-($P$14*V12+$P$13),"")</f>
        <v/>
      </c>
      <c r="W17" s="9" t="str">
        <f t="shared" si="0"/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5" x14ac:dyDescent="0.2">
      <c r="A18" s="160" t="s">
        <v>49</v>
      </c>
      <c r="B18" s="160" t="s">
        <v>22</v>
      </c>
      <c r="C18" s="160"/>
      <c r="D18" s="161"/>
      <c r="E18" s="52"/>
      <c r="F18" s="54"/>
      <c r="G18" s="52"/>
      <c r="L18" s="71"/>
      <c r="M18" s="67" t="s">
        <v>25</v>
      </c>
      <c r="N18" s="69" t="s">
        <v>32</v>
      </c>
      <c r="O18" s="67"/>
      <c r="P18" s="67"/>
      <c r="Q18" s="67"/>
      <c r="R18" s="67"/>
      <c r="S18" s="67"/>
      <c r="T18" s="67"/>
      <c r="U18" s="67"/>
      <c r="V18" s="9" t="e">
        <f>V17-$AB$17</f>
        <v>#VALUE!</v>
      </c>
      <c r="W18" s="9" t="e">
        <f t="shared" ref="W18:AB18" si="1">W17-$AB$17</f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2" t="s">
        <v>50</v>
      </c>
      <c r="B19" s="162" t="s">
        <v>56</v>
      </c>
      <c r="C19" s="141"/>
      <c r="D19" s="161"/>
      <c r="E19" s="52"/>
      <c r="F19" s="54"/>
      <c r="G19" s="52"/>
      <c r="L19" s="67"/>
      <c r="M19" s="73" t="s">
        <v>21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26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3" t="s">
        <v>51</v>
      </c>
      <c r="B20" s="164" t="s">
        <v>57</v>
      </c>
      <c r="C20" s="161"/>
      <c r="D20" s="141"/>
      <c r="E20" s="52"/>
      <c r="F20" s="54"/>
      <c r="G20" s="52"/>
      <c r="L20" s="78"/>
      <c r="M20" s="73" t="s">
        <v>76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27</v>
      </c>
      <c r="AE20" s="77"/>
      <c r="AF20" s="148" t="str">
        <f>AB3</f>
        <v>5Ama</v>
      </c>
      <c r="AV20" s="39"/>
      <c r="BA20" s="48"/>
    </row>
    <row r="21" spans="1:53" s="30" customFormat="1" ht="15" x14ac:dyDescent="0.25">
      <c r="A21" s="165" t="s">
        <v>52</v>
      </c>
      <c r="B21" s="166" t="s">
        <v>58</v>
      </c>
      <c r="C21" s="161"/>
      <c r="D21" s="161"/>
      <c r="E21" s="52"/>
      <c r="F21" s="52"/>
      <c r="G21" s="52"/>
      <c r="L21" s="78"/>
      <c r="M21" s="79" t="s">
        <v>44</v>
      </c>
      <c r="N21" s="80" t="s">
        <v>38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IF(ISNUMBER(V17),IF(VolumeCorr=TRUE,IF(UnknownSampleCheck=FALSE,V17/V23,V17/V23/$M$12),IF(UnknownSampleCheck=FALSE,V17,V17/$M$12)),"")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25">
      <c r="A22" s="167" t="s">
        <v>59</v>
      </c>
      <c r="B22" s="168" t="s">
        <v>23</v>
      </c>
      <c r="C22" s="141"/>
      <c r="D22" s="161"/>
      <c r="E22" s="52"/>
      <c r="F22" s="52"/>
      <c r="G22" s="52"/>
      <c r="I22" s="151" t="b">
        <v>1</v>
      </c>
      <c r="L22" s="67"/>
      <c r="M22" s="79" t="s">
        <v>45</v>
      </c>
      <c r="N22" s="80" t="s">
        <v>38</v>
      </c>
      <c r="O22" s="67"/>
      <c r="P22" s="67"/>
      <c r="Q22" s="67"/>
      <c r="R22" s="67"/>
      <c r="S22" s="67"/>
      <c r="T22" s="67"/>
      <c r="U22" s="81"/>
      <c r="V22" s="82" t="e">
        <f t="shared" ref="V22:AB22" si="5">V21-$AB$21</f>
        <v>#VALUE!</v>
      </c>
      <c r="W22" s="82" t="e">
        <f t="shared" si="5"/>
        <v>#VALUE!</v>
      </c>
      <c r="X22" s="82" t="e">
        <f t="shared" si="5"/>
        <v>#VALUE!</v>
      </c>
      <c r="Y22" s="82" t="e">
        <f t="shared" si="5"/>
        <v>#VALUE!</v>
      </c>
      <c r="Z22" s="82" t="e">
        <f t="shared" si="5"/>
        <v>#VALUE!</v>
      </c>
      <c r="AA22" s="82" t="e">
        <f t="shared" si="5"/>
        <v>#VALUE!</v>
      </c>
      <c r="AB22" s="82" t="e">
        <f t="shared" si="5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33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 t="shared" ref="W23:AB23" si="6">IF(ISNUMBER(W8),V23-(V23*W8/1000)/$M$14,V23)</f>
        <v>1</v>
      </c>
      <c r="X23" s="10">
        <f t="shared" si="6"/>
        <v>1</v>
      </c>
      <c r="Y23" s="10">
        <f t="shared" si="6"/>
        <v>1</v>
      </c>
      <c r="Z23" s="10">
        <f t="shared" si="6"/>
        <v>1</v>
      </c>
      <c r="AA23" s="10">
        <f t="shared" si="6"/>
        <v>1</v>
      </c>
      <c r="AB23" s="10">
        <f t="shared" si="6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4.25" x14ac:dyDescent="0.2">
      <c r="A26" s="19"/>
      <c r="B26" s="19"/>
      <c r="C26" s="39"/>
      <c r="D26" s="20"/>
      <c r="E26" s="20"/>
      <c r="F26" s="20"/>
      <c r="G26" s="20"/>
      <c r="L26" s="152" t="s">
        <v>53</v>
      </c>
      <c r="M26" s="133"/>
      <c r="N26" s="134"/>
      <c r="O26" s="133"/>
      <c r="P26" s="133"/>
      <c r="Q26" s="133"/>
      <c r="R26" s="133"/>
      <c r="S26" s="133"/>
      <c r="T26" s="133"/>
      <c r="U26" s="11" t="s">
        <v>16</v>
      </c>
      <c r="V26" s="140" t="s">
        <v>15</v>
      </c>
      <c r="W26" s="13" t="s">
        <v>11</v>
      </c>
      <c r="X26" s="14" t="s">
        <v>5</v>
      </c>
      <c r="Y26" s="12" t="s">
        <v>2</v>
      </c>
      <c r="Z26" s="12" t="s">
        <v>6</v>
      </c>
      <c r="AA26" s="12" t="s">
        <v>13</v>
      </c>
      <c r="AB26" s="13" t="s">
        <v>14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23"/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25">
      <c r="A29" s="126" t="s">
        <v>37</v>
      </c>
      <c r="B29" s="150"/>
      <c r="C29" s="52"/>
      <c r="D29" s="52"/>
      <c r="E29" s="52"/>
      <c r="F29" s="52"/>
      <c r="G29" s="52"/>
      <c r="L29" s="133"/>
      <c r="M29" s="137" t="s">
        <v>40</v>
      </c>
      <c r="N29" s="138" t="s">
        <v>46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7">W58</f>
        <v>#DIV/0!</v>
      </c>
      <c r="X29" s="139" t="e">
        <f t="shared" si="7"/>
        <v>#DIV/0!</v>
      </c>
      <c r="Y29" s="139" t="e">
        <f t="shared" si="7"/>
        <v>#DIV/0!</v>
      </c>
      <c r="Z29" s="139" t="e">
        <f t="shared" si="7"/>
        <v>#DIV/0!</v>
      </c>
      <c r="AA29" s="139" t="e">
        <f t="shared" si="7"/>
        <v>#DIV/0!</v>
      </c>
      <c r="AB29" s="139" t="e">
        <f t="shared" si="7"/>
        <v>#DIV/0!</v>
      </c>
      <c r="AC29" s="59"/>
      <c r="AD29" s="59"/>
      <c r="AV29" s="39"/>
      <c r="BA29" s="48"/>
    </row>
    <row r="30" spans="1:53" s="30" customFormat="1" ht="15" x14ac:dyDescent="0.25">
      <c r="A30" s="49"/>
      <c r="B30" s="150"/>
      <c r="C30" s="52"/>
      <c r="D30" s="52"/>
      <c r="E30" s="52"/>
      <c r="F30" s="52"/>
      <c r="G30" s="52"/>
      <c r="L30" s="133"/>
      <c r="M30" s="137" t="s">
        <v>41</v>
      </c>
      <c r="N30" s="138" t="s">
        <v>38</v>
      </c>
      <c r="O30" s="153"/>
      <c r="P30" s="153"/>
      <c r="Q30" s="153"/>
      <c r="R30" s="153"/>
      <c r="S30" s="153"/>
      <c r="T30" s="153"/>
      <c r="U30" s="153"/>
      <c r="V30" s="139" t="str">
        <f t="shared" ref="V30" si="8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9">Z62</f>
        <v/>
      </c>
      <c r="AA30" s="139" t="str">
        <f t="shared" si="9"/>
        <v/>
      </c>
      <c r="AB30" s="139" t="str">
        <f t="shared" si="9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25">
      <c r="A31" s="149"/>
      <c r="B31" s="150"/>
      <c r="C31" s="52"/>
      <c r="D31" s="52"/>
      <c r="E31" s="52"/>
      <c r="F31" s="52"/>
      <c r="G31" s="52"/>
      <c r="L31" s="133"/>
      <c r="M31" s="137" t="s">
        <v>42</v>
      </c>
      <c r="N31" s="138" t="s">
        <v>38</v>
      </c>
      <c r="O31" s="133"/>
      <c r="P31" s="133"/>
      <c r="Q31" s="133"/>
      <c r="R31" s="133"/>
      <c r="S31" s="133"/>
      <c r="T31" s="133"/>
      <c r="U31" s="133"/>
      <c r="V31" s="139" t="e">
        <f t="shared" ref="V31:AB31" si="10">V30-$V$30</f>
        <v>#VALUE!</v>
      </c>
      <c r="W31" s="139" t="e">
        <f t="shared" si="10"/>
        <v>#VALUE!</v>
      </c>
      <c r="X31" s="139" t="e">
        <f t="shared" si="10"/>
        <v>#VALUE!</v>
      </c>
      <c r="Y31" s="139" t="e">
        <f t="shared" si="10"/>
        <v>#VALUE!</v>
      </c>
      <c r="Z31" s="139" t="e">
        <f t="shared" si="10"/>
        <v>#VALUE!</v>
      </c>
      <c r="AA31" s="139" t="e">
        <f t="shared" si="10"/>
        <v>#VALUE!</v>
      </c>
      <c r="AB31" s="139" t="e">
        <f t="shared" si="10"/>
        <v>#VALUE!</v>
      </c>
      <c r="AC31" s="59"/>
      <c r="AD31" s="59"/>
      <c r="AI31" s="90"/>
      <c r="AM31" s="90"/>
      <c r="AV31" s="39"/>
      <c r="BA31" s="48"/>
    </row>
    <row r="32" spans="1:53" s="30" customFormat="1" ht="14.25" x14ac:dyDescent="0.25">
      <c r="A32" s="149"/>
      <c r="B32" s="150"/>
      <c r="C32" s="52"/>
      <c r="D32" s="52"/>
      <c r="E32" s="52"/>
      <c r="F32" s="52"/>
      <c r="G32" s="52"/>
      <c r="L32" s="133"/>
      <c r="M32" s="137" t="s">
        <v>43</v>
      </c>
      <c r="N32" s="138" t="s">
        <v>1</v>
      </c>
      <c r="O32" s="153"/>
      <c r="P32" s="153"/>
      <c r="Q32" s="153"/>
      <c r="R32" s="153"/>
      <c r="S32" s="153"/>
      <c r="T32" s="153"/>
      <c r="U32" s="138"/>
      <c r="V32" s="139" t="e">
        <f t="shared" ref="V32:AB32" si="11">V30/V21</f>
        <v>#VALUE!</v>
      </c>
      <c r="W32" s="139" t="e">
        <f t="shared" si="11"/>
        <v>#VALUE!</v>
      </c>
      <c r="X32" s="139" t="e">
        <f t="shared" si="11"/>
        <v>#VALUE!</v>
      </c>
      <c r="Y32" s="139" t="e">
        <f t="shared" si="11"/>
        <v>#VALUE!</v>
      </c>
      <c r="Z32" s="139" t="e">
        <f t="shared" si="11"/>
        <v>#VALUE!</v>
      </c>
      <c r="AA32" s="139" t="e">
        <f t="shared" si="11"/>
        <v>#VALUE!</v>
      </c>
      <c r="AB32" s="139" t="e">
        <f t="shared" si="11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4.25" x14ac:dyDescent="0.2">
      <c r="A34" s="149"/>
      <c r="B34" s="150"/>
      <c r="C34" s="52"/>
      <c r="D34" s="52"/>
      <c r="E34" s="52"/>
      <c r="F34" s="52"/>
      <c r="G34" s="52"/>
      <c r="L34" s="146" t="s">
        <v>54</v>
      </c>
      <c r="M34" s="91"/>
      <c r="N34" s="91"/>
      <c r="U34" s="91" t="s">
        <v>9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3</v>
      </c>
      <c r="V35" s="91" t="s">
        <v>4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4.25" x14ac:dyDescent="0.25">
      <c r="A36" s="149"/>
      <c r="B36" s="150"/>
      <c r="C36" s="52"/>
      <c r="D36" s="52"/>
      <c r="E36" s="52"/>
      <c r="F36" s="52"/>
      <c r="G36" s="52"/>
      <c r="L36" s="131" t="s">
        <v>28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12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19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10</v>
      </c>
      <c r="V40" s="140" t="s">
        <v>15</v>
      </c>
      <c r="W40" s="13" t="s">
        <v>11</v>
      </c>
      <c r="X40" s="14" t="s">
        <v>5</v>
      </c>
      <c r="Y40" s="12" t="s">
        <v>2</v>
      </c>
      <c r="Z40" s="12" t="s">
        <v>6</v>
      </c>
      <c r="AA40" s="12" t="s">
        <v>13</v>
      </c>
      <c r="AB40" s="13" t="s">
        <v>14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 t="s">
        <v>17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 t="s">
        <v>18</v>
      </c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.75" x14ac:dyDescent="0.25">
      <c r="A53" s="149"/>
      <c r="B53" s="150"/>
      <c r="C53" s="52"/>
      <c r="D53" s="52"/>
      <c r="E53" s="52"/>
      <c r="F53" s="52"/>
      <c r="G53" s="52"/>
      <c r="M53" s="169" t="s">
        <v>60</v>
      </c>
      <c r="N53" s="170" t="s">
        <v>61</v>
      </c>
      <c r="O53" s="141"/>
      <c r="U53" s="101">
        <f>$W$66*U49+$X$66</f>
        <v>0.1159</v>
      </c>
      <c r="V53" s="101">
        <f t="shared" ref="V53:W53" si="12">$W$66*V49+$X$66</f>
        <v>0.1159</v>
      </c>
      <c r="W53" s="101">
        <f t="shared" si="12"/>
        <v>0.1159</v>
      </c>
      <c r="X53" s="101">
        <f t="shared" ref="X53:AB53" si="13">$W$66*X49+$X$66</f>
        <v>0.1159</v>
      </c>
      <c r="Y53" s="101">
        <f t="shared" si="13"/>
        <v>0.1159</v>
      </c>
      <c r="Z53" s="101">
        <f t="shared" si="13"/>
        <v>0.1159</v>
      </c>
      <c r="AA53" s="101">
        <f t="shared" si="13"/>
        <v>0.1159</v>
      </c>
      <c r="AB53" s="101">
        <f t="shared" si="13"/>
        <v>0.1159</v>
      </c>
      <c r="AV53" s="39"/>
      <c r="BA53" s="48"/>
    </row>
    <row r="54" spans="1:53" s="30" customFormat="1" ht="14.25" x14ac:dyDescent="0.25">
      <c r="A54" s="149"/>
      <c r="B54" s="150"/>
      <c r="C54" s="52"/>
      <c r="D54" s="52"/>
      <c r="E54" s="52"/>
      <c r="F54" s="52"/>
      <c r="G54" s="52"/>
      <c r="M54" s="169" t="s">
        <v>62</v>
      </c>
      <c r="N54" s="170"/>
      <c r="O54" s="141"/>
      <c r="U54" s="102">
        <f t="shared" ref="U54:AB54" si="14">(($X67*U12+$W67)/($X67*$U12+$W67))</f>
        <v>1</v>
      </c>
      <c r="V54" s="102">
        <f t="shared" si="14"/>
        <v>1</v>
      </c>
      <c r="W54" s="102">
        <f t="shared" si="14"/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69"/>
      <c r="N55" s="170"/>
      <c r="O55" s="141"/>
      <c r="AV55" s="39"/>
      <c r="BA55" s="48"/>
    </row>
    <row r="56" spans="1:53" s="30" customFormat="1" ht="15.75" x14ac:dyDescent="0.25">
      <c r="A56" s="149"/>
      <c r="B56" s="150"/>
      <c r="C56" s="52"/>
      <c r="D56" s="52"/>
      <c r="E56" s="52"/>
      <c r="F56" s="52"/>
      <c r="G56" s="52"/>
      <c r="M56" s="171" t="s">
        <v>63</v>
      </c>
      <c r="N56" s="170" t="s">
        <v>61</v>
      </c>
      <c r="O56" s="141"/>
      <c r="U56" s="102">
        <f>U54*U53</f>
        <v>0.1159</v>
      </c>
      <c r="V56" s="102">
        <f t="shared" ref="V56:W56" si="15">V54*V53</f>
        <v>0.1159</v>
      </c>
      <c r="W56" s="102">
        <f t="shared" si="15"/>
        <v>0.1159</v>
      </c>
      <c r="X56" s="102">
        <f t="shared" ref="X56:AB56" si="16">X54*X53</f>
        <v>0.1159</v>
      </c>
      <c r="Y56" s="102">
        <f t="shared" si="16"/>
        <v>0.1159</v>
      </c>
      <c r="Z56" s="102">
        <f t="shared" si="16"/>
        <v>0.1159</v>
      </c>
      <c r="AA56" s="102">
        <f t="shared" si="16"/>
        <v>0.1159</v>
      </c>
      <c r="AB56" s="102">
        <f t="shared" si="16"/>
        <v>0.1159</v>
      </c>
      <c r="AV56" s="39"/>
      <c r="BA56" s="48"/>
    </row>
    <row r="57" spans="1:53" s="30" customFormat="1" ht="15.75" x14ac:dyDescent="0.25">
      <c r="A57" s="149"/>
      <c r="B57" s="150"/>
      <c r="C57" s="52"/>
      <c r="D57" s="52"/>
      <c r="E57" s="52"/>
      <c r="F57" s="52"/>
      <c r="G57" s="52"/>
      <c r="M57" s="171" t="s">
        <v>64</v>
      </c>
      <c r="N57" s="170" t="s">
        <v>61</v>
      </c>
      <c r="O57" s="141"/>
      <c r="U57" s="102">
        <f>U50-U56</f>
        <v>-0.1159</v>
      </c>
      <c r="V57" s="102">
        <f t="shared" ref="V57:W57" si="17">V50-V56</f>
        <v>-0.1159</v>
      </c>
      <c r="W57" s="102">
        <f t="shared" si="17"/>
        <v>-0.1159</v>
      </c>
      <c r="X57" s="102">
        <f t="shared" ref="X57:AB57" si="18">X50-X56</f>
        <v>-0.1159</v>
      </c>
      <c r="Y57" s="102">
        <f t="shared" si="18"/>
        <v>-0.1159</v>
      </c>
      <c r="Z57" s="102">
        <f t="shared" si="18"/>
        <v>-0.1159</v>
      </c>
      <c r="AA57" s="102">
        <f t="shared" si="18"/>
        <v>-0.1159</v>
      </c>
      <c r="AB57" s="102">
        <f t="shared" si="18"/>
        <v>-0.1159</v>
      </c>
      <c r="AV57" s="39"/>
      <c r="BA57" s="48"/>
    </row>
    <row r="58" spans="1:53" s="30" customFormat="1" ht="15.75" x14ac:dyDescent="0.25">
      <c r="A58" s="149"/>
      <c r="B58" s="150"/>
      <c r="C58" s="52"/>
      <c r="D58" s="52"/>
      <c r="E58" s="52"/>
      <c r="F58" s="52"/>
      <c r="G58" s="52"/>
      <c r="M58" s="172" t="s">
        <v>79</v>
      </c>
      <c r="N58" s="173" t="s">
        <v>66</v>
      </c>
      <c r="O58" s="141"/>
      <c r="U58" s="103" t="e">
        <f>U57/U36</f>
        <v>#DIV/0!</v>
      </c>
      <c r="V58" s="103" t="e">
        <f>V57/V36</f>
        <v>#DIV/0!</v>
      </c>
      <c r="W58" s="103" t="e">
        <f t="shared" ref="W58:AB58" si="19">W57/W36</f>
        <v>#DIV/0!</v>
      </c>
      <c r="X58" s="103" t="e">
        <f t="shared" si="19"/>
        <v>#DIV/0!</v>
      </c>
      <c r="Y58" s="103" t="e">
        <f t="shared" si="19"/>
        <v>#DIV/0!</v>
      </c>
      <c r="Z58" s="103" t="e">
        <f t="shared" si="19"/>
        <v>#DIV/0!</v>
      </c>
      <c r="AA58" s="103" t="e">
        <f t="shared" si="19"/>
        <v>#DIV/0!</v>
      </c>
      <c r="AB58" s="103" t="e">
        <f t="shared" si="19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1"/>
      <c r="N59" s="173"/>
      <c r="O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4"/>
      <c r="N60" s="175"/>
      <c r="O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4"/>
      <c r="N61" s="175"/>
      <c r="O61" s="141"/>
      <c r="U61" s="11" t="s">
        <v>10</v>
      </c>
      <c r="V61" s="140" t="s">
        <v>15</v>
      </c>
      <c r="W61" s="13" t="s">
        <v>11</v>
      </c>
      <c r="X61" s="14" t="s">
        <v>5</v>
      </c>
      <c r="Y61" s="12" t="s">
        <v>2</v>
      </c>
      <c r="Z61" s="12" t="s">
        <v>6</v>
      </c>
      <c r="AA61" s="12" t="s">
        <v>13</v>
      </c>
      <c r="AB61" s="13" t="s">
        <v>14</v>
      </c>
      <c r="AS61" s="39"/>
      <c r="AX61" s="48"/>
    </row>
    <row r="62" spans="1:53" s="30" customFormat="1" ht="15.75" x14ac:dyDescent="0.25">
      <c r="I62" s="17"/>
      <c r="L62" s="106"/>
      <c r="M62" s="172" t="s">
        <v>65</v>
      </c>
      <c r="N62" s="173" t="s">
        <v>67</v>
      </c>
      <c r="O62" s="141"/>
      <c r="U62" s="107"/>
      <c r="V62" s="107" t="str">
        <f t="shared" ref="V62:AB62" si="20">IF(ISNUMBER(V58),IF(VolumeCorr=TRUE,IF(UnknownSampleCheck=TRUE,V58/V23,V58/V23/$M$12),IF(UnknownSampleCheck=TRUE,V58,V58/$M$12)),"")</f>
        <v/>
      </c>
      <c r="W62" s="107" t="str">
        <f t="shared" si="20"/>
        <v/>
      </c>
      <c r="X62" s="107" t="str">
        <f t="shared" si="20"/>
        <v/>
      </c>
      <c r="Y62" s="107" t="str">
        <f t="shared" si="20"/>
        <v/>
      </c>
      <c r="Z62" s="107" t="str">
        <f t="shared" si="20"/>
        <v/>
      </c>
      <c r="AA62" s="107" t="str">
        <f t="shared" si="20"/>
        <v/>
      </c>
      <c r="AB62" s="107" t="str">
        <f t="shared" si="20"/>
        <v/>
      </c>
      <c r="AS62" s="39"/>
      <c r="AX62" s="48"/>
    </row>
    <row r="63" spans="1:53" s="30" customFormat="1" x14ac:dyDescent="0.2">
      <c r="I63" s="17"/>
      <c r="L63" s="17"/>
      <c r="M63" s="176"/>
      <c r="N63" s="177"/>
      <c r="O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8"/>
      <c r="N64" s="179"/>
      <c r="O64" s="180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S64" s="115"/>
    </row>
    <row r="65" spans="9:52" s="30" customFormat="1" ht="14.25" x14ac:dyDescent="0.25">
      <c r="I65" s="17"/>
      <c r="L65" s="17"/>
      <c r="M65" s="181" t="s">
        <v>55</v>
      </c>
      <c r="N65" s="182"/>
      <c r="O65" s="141"/>
      <c r="U65" s="154"/>
      <c r="V65" s="154"/>
      <c r="W65" s="155" t="s">
        <v>7</v>
      </c>
      <c r="X65" s="155" t="s">
        <v>8</v>
      </c>
      <c r="Y65" s="155"/>
      <c r="Z65" s="155"/>
      <c r="AA65" s="155"/>
      <c r="AB65" s="155"/>
      <c r="AS65" s="39"/>
      <c r="AX65" s="48"/>
    </row>
    <row r="66" spans="9:52" s="30" customFormat="1" ht="14.25" x14ac:dyDescent="0.2">
      <c r="I66" s="17"/>
      <c r="L66" s="17"/>
      <c r="M66" s="183" t="s">
        <v>68</v>
      </c>
      <c r="N66" s="193" t="s">
        <v>69</v>
      </c>
      <c r="O66" s="193"/>
      <c r="U66" s="156"/>
      <c r="V66" s="156"/>
      <c r="W66" s="186">
        <v>8.2000000000000007E-3</v>
      </c>
      <c r="X66" s="186">
        <v>0.1159</v>
      </c>
      <c r="Y66" s="116" t="s">
        <v>39</v>
      </c>
      <c r="Z66" s="116"/>
      <c r="AA66" s="116"/>
      <c r="AB66" s="116"/>
      <c r="AC66" s="116"/>
      <c r="AD66" s="2"/>
      <c r="AS66" s="39"/>
      <c r="AX66" s="48"/>
    </row>
    <row r="67" spans="9:52" s="30" customFormat="1" ht="14.25" x14ac:dyDescent="0.25">
      <c r="I67" s="17"/>
      <c r="M67" s="184" t="s">
        <v>62</v>
      </c>
      <c r="N67" s="185" t="s">
        <v>70</v>
      </c>
      <c r="O67" s="141"/>
      <c r="U67" s="156"/>
      <c r="V67" s="156"/>
      <c r="W67" s="157">
        <v>2.0000000000000001E-4</v>
      </c>
      <c r="X67" s="157">
        <v>6.7000000000000004E-2</v>
      </c>
      <c r="Y67" s="158"/>
      <c r="Z67" s="158"/>
      <c r="AA67" s="158"/>
      <c r="AB67" s="158"/>
      <c r="AC67" s="2"/>
      <c r="AD67" s="2"/>
      <c r="AS67" s="39"/>
      <c r="AX67" s="48"/>
    </row>
    <row r="68" spans="9:52" s="30" customFormat="1" x14ac:dyDescent="0.2">
      <c r="I68" s="17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0" r:id="rId5" name="Check Box 28">
              <controlPr defaultSize="0" autoFill="0" autoLine="0" autoPict="0">
                <anchor moveWithCells="1">
                  <from>
                    <xdr:col>7</xdr:col>
                    <xdr:colOff>3457575</xdr:colOff>
                    <xdr:row>1</xdr:row>
                    <xdr:rowOff>152400</xdr:rowOff>
                  </from>
                  <to>
                    <xdr:col>8</xdr:col>
                    <xdr:colOff>114300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6" name="Check Box 30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161925</xdr:rowOff>
                  </from>
                  <to>
                    <xdr:col>8</xdr:col>
                    <xdr:colOff>123825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D752B-C354-496E-89DC-26D31B3BC668}">
  <dimension ref="A1:BH129"/>
  <sheetViews>
    <sheetView showGridLines="0" topLeftCell="K1" zoomScaleNormal="100" zoomScalePageLayoutView="55" workbookViewId="0">
      <selection activeCell="M58" sqref="M58"/>
    </sheetView>
  </sheetViews>
  <sheetFormatPr defaultColWidth="11.42578125" defaultRowHeight="12.75" x14ac:dyDescent="0.2"/>
  <cols>
    <col min="1" max="1" width="31" style="39" customWidth="1"/>
    <col min="2" max="2" width="4" style="39" customWidth="1"/>
    <col min="3" max="3" width="15.42578125" style="39" bestFit="1" customWidth="1"/>
    <col min="4" max="4" width="19.42578125" style="39" bestFit="1" customWidth="1"/>
    <col min="5" max="5" width="33.140625" style="39" bestFit="1" customWidth="1"/>
    <col min="6" max="6" width="12.140625" style="39" customWidth="1"/>
    <col min="7" max="7" width="10.42578125" style="39" customWidth="1"/>
    <col min="8" max="8" width="54.7109375" style="17" customWidth="1"/>
    <col min="9" max="9" width="40.85546875" style="17" customWidth="1"/>
    <col min="10" max="10" width="14.85546875" style="17" customWidth="1"/>
    <col min="11" max="11" width="5.42578125" style="17" customWidth="1"/>
    <col min="12" max="12" width="40.85546875" style="17" customWidth="1"/>
    <col min="13" max="13" width="43.42578125" style="17" customWidth="1"/>
    <col min="14" max="14" width="27.28515625" style="17" customWidth="1"/>
    <col min="15" max="15" width="18.7109375" style="17" customWidth="1"/>
    <col min="16" max="16" width="11.85546875" style="17" customWidth="1"/>
    <col min="17" max="18" width="9.5703125" style="17" customWidth="1"/>
    <col min="19" max="20" width="8.7109375" style="17" customWidth="1"/>
    <col min="21" max="21" width="18.85546875" style="17" customWidth="1"/>
    <col min="22" max="22" width="11.85546875" style="17" customWidth="1"/>
    <col min="23" max="23" width="15.7109375" style="17" customWidth="1"/>
    <col min="24" max="24" width="10.7109375" style="17" customWidth="1"/>
    <col min="25" max="26" width="12.42578125" style="17" customWidth="1"/>
    <col min="27" max="27" width="9.42578125" style="17" customWidth="1"/>
    <col min="28" max="28" width="11.42578125" style="17" customWidth="1"/>
    <col min="29" max="29" width="7.7109375" style="17" customWidth="1"/>
    <col min="30" max="30" width="8.7109375" style="17" customWidth="1"/>
    <col min="31" max="31" width="7.5703125" style="17" customWidth="1"/>
    <col min="32" max="32" width="8.42578125" style="17" customWidth="1"/>
    <col min="33" max="33" width="8.7109375" style="17" customWidth="1"/>
    <col min="34" max="34" width="7.140625" style="17" customWidth="1"/>
    <col min="35" max="35" width="7.42578125" style="17" customWidth="1"/>
    <col min="36" max="36" width="5" style="17" customWidth="1"/>
    <col min="37" max="37" width="7.28515625" style="17" customWidth="1"/>
    <col min="38" max="38" width="7.140625" style="17" customWidth="1"/>
    <col min="39" max="39" width="6.7109375" style="17" customWidth="1"/>
    <col min="40" max="40" width="5.7109375" style="17" customWidth="1"/>
    <col min="41" max="41" width="8.28515625" style="17" customWidth="1"/>
    <col min="42" max="42" width="8.7109375" style="17" customWidth="1"/>
    <col min="43" max="43" width="8.28515625" style="17" customWidth="1"/>
    <col min="44" max="44" width="9.140625" style="17" customWidth="1"/>
    <col min="45" max="45" width="8" style="17" customWidth="1"/>
    <col min="46" max="46" width="8.7109375" style="17" customWidth="1"/>
    <col min="47" max="47" width="7.7109375" style="17" customWidth="1"/>
    <col min="48" max="49" width="7.42578125" style="17" customWidth="1"/>
    <col min="50" max="52" width="10" style="118" customWidth="1"/>
    <col min="53" max="54" width="8.42578125" style="17" customWidth="1"/>
    <col min="55" max="55" width="6.28515625" style="119" customWidth="1"/>
    <col min="56" max="58" width="7.28515625" style="17" customWidth="1"/>
    <col min="59" max="79" width="10.7109375" style="17" customWidth="1"/>
    <col min="80" max="16384" width="11.42578125" style="17"/>
  </cols>
  <sheetData>
    <row r="1" spans="1:59" s="21" customFormat="1" x14ac:dyDescent="0.2">
      <c r="A1" s="18" t="s">
        <v>20</v>
      </c>
      <c r="B1" s="19"/>
      <c r="C1" s="91" t="s">
        <v>0</v>
      </c>
      <c r="D1" s="192" t="s">
        <v>35</v>
      </c>
      <c r="E1" s="192"/>
      <c r="F1" s="192"/>
      <c r="G1" s="192"/>
      <c r="H1" s="142" t="s">
        <v>31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127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4.25" x14ac:dyDescent="0.2">
      <c r="A3" s="33" t="s">
        <v>34</v>
      </c>
      <c r="B3" s="34"/>
      <c r="D3" s="35"/>
      <c r="E3" s="35"/>
      <c r="F3" s="28"/>
      <c r="G3" s="29"/>
      <c r="I3" s="145" t="s">
        <v>29</v>
      </c>
      <c r="L3" s="146" t="s">
        <v>47</v>
      </c>
      <c r="M3" s="36"/>
      <c r="N3" s="1"/>
      <c r="U3" s="11" t="s">
        <v>16</v>
      </c>
      <c r="V3" s="140" t="s">
        <v>15</v>
      </c>
      <c r="W3" s="13" t="s">
        <v>11</v>
      </c>
      <c r="X3" s="14" t="s">
        <v>5</v>
      </c>
      <c r="Y3" s="12" t="s">
        <v>2</v>
      </c>
      <c r="Z3" s="12" t="s">
        <v>6</v>
      </c>
      <c r="AA3" s="12" t="s">
        <v>13</v>
      </c>
      <c r="AB3" s="13" t="s">
        <v>14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36</v>
      </c>
      <c r="C5" s="33"/>
      <c r="D5" s="33"/>
      <c r="E5" s="33"/>
      <c r="F5" s="33"/>
      <c r="G5" s="33"/>
      <c r="I5" s="145" t="s">
        <v>30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4.25" x14ac:dyDescent="0.2">
      <c r="A16" s="52"/>
      <c r="B16" s="52"/>
      <c r="C16" s="52"/>
      <c r="D16" s="52"/>
      <c r="E16" s="52"/>
      <c r="F16" s="52"/>
      <c r="G16" s="52"/>
      <c r="L16" s="147" t="s">
        <v>48</v>
      </c>
      <c r="M16" s="67"/>
      <c r="N16" s="67"/>
      <c r="O16" s="67"/>
      <c r="P16" s="67"/>
      <c r="Q16" s="67"/>
      <c r="R16" s="67"/>
      <c r="S16" s="67"/>
      <c r="T16" s="67"/>
      <c r="U16" s="11" t="s">
        <v>16</v>
      </c>
      <c r="V16" s="140" t="s">
        <v>15</v>
      </c>
      <c r="W16" s="13" t="s">
        <v>11</v>
      </c>
      <c r="X16" s="14" t="s">
        <v>5</v>
      </c>
      <c r="Y16" s="12" t="s">
        <v>2</v>
      </c>
      <c r="Z16" s="12" t="s">
        <v>6</v>
      </c>
      <c r="AA16" s="12" t="s">
        <v>13</v>
      </c>
      <c r="AB16" s="13" t="s">
        <v>14</v>
      </c>
      <c r="AE16" s="68"/>
      <c r="AG16" s="59"/>
      <c r="AV16" s="39"/>
      <c r="BA16" s="48"/>
    </row>
    <row r="17" spans="1:53" s="30" customFormat="1" ht="15" x14ac:dyDescent="0.2">
      <c r="A17" s="52"/>
      <c r="B17" s="52"/>
      <c r="C17" s="52"/>
      <c r="D17" s="52"/>
      <c r="E17" s="52"/>
      <c r="F17" s="52"/>
      <c r="G17" s="52"/>
      <c r="L17" s="67"/>
      <c r="M17" s="67" t="s">
        <v>24</v>
      </c>
      <c r="N17" s="69" t="s">
        <v>32</v>
      </c>
      <c r="O17" s="67"/>
      <c r="P17" s="67"/>
      <c r="Q17" s="67"/>
      <c r="R17" s="67"/>
      <c r="S17" s="67"/>
      <c r="T17" s="67"/>
      <c r="U17" s="67"/>
      <c r="V17" s="9" t="str">
        <f>IF(ISNUMBER(V13),V13-($P$14*V12+$P$13),"")</f>
        <v/>
      </c>
      <c r="W17" s="9" t="str">
        <f t="shared" ref="W17:AB17" si="0">IF(ISNUMBER(W13),W13-($P$14*W12+$P$13),"")</f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5" x14ac:dyDescent="0.2">
      <c r="A18" s="160" t="s">
        <v>49</v>
      </c>
      <c r="B18" s="160" t="s">
        <v>22</v>
      </c>
      <c r="C18" s="160"/>
      <c r="D18" s="161"/>
      <c r="E18" s="52"/>
      <c r="F18" s="54"/>
      <c r="G18" s="52"/>
      <c r="L18" s="71"/>
      <c r="M18" s="67" t="s">
        <v>25</v>
      </c>
      <c r="N18" s="69" t="s">
        <v>32</v>
      </c>
      <c r="O18" s="67"/>
      <c r="P18" s="67"/>
      <c r="Q18" s="67"/>
      <c r="R18" s="67"/>
      <c r="S18" s="67"/>
      <c r="T18" s="67"/>
      <c r="U18" s="67"/>
      <c r="V18" s="9" t="e">
        <f>V17-$AB$17</f>
        <v>#VALUE!</v>
      </c>
      <c r="W18" s="9" t="e">
        <f t="shared" ref="W18:AB18" si="1">W17-$AB$17</f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2" t="s">
        <v>50</v>
      </c>
      <c r="B19" s="162" t="s">
        <v>56</v>
      </c>
      <c r="C19" s="141"/>
      <c r="D19" s="161"/>
      <c r="E19" s="52"/>
      <c r="F19" s="54"/>
      <c r="G19" s="52"/>
      <c r="L19" s="67"/>
      <c r="M19" s="73" t="s">
        <v>21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26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3" t="s">
        <v>51</v>
      </c>
      <c r="B20" s="164" t="s">
        <v>57</v>
      </c>
      <c r="C20" s="161"/>
      <c r="D20" s="141"/>
      <c r="E20" s="52"/>
      <c r="F20" s="54"/>
      <c r="G20" s="52"/>
      <c r="L20" s="78"/>
      <c r="M20" s="73" t="s">
        <v>76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27</v>
      </c>
      <c r="AE20" s="77"/>
      <c r="AF20" s="148" t="str">
        <f>AB3</f>
        <v>5Ama</v>
      </c>
      <c r="AV20" s="39"/>
      <c r="BA20" s="48"/>
    </row>
    <row r="21" spans="1:53" s="30" customFormat="1" ht="15" x14ac:dyDescent="0.25">
      <c r="A21" s="165" t="s">
        <v>52</v>
      </c>
      <c r="B21" s="166" t="s">
        <v>58</v>
      </c>
      <c r="C21" s="161"/>
      <c r="D21" s="161"/>
      <c r="E21" s="52"/>
      <c r="F21" s="52"/>
      <c r="G21" s="52"/>
      <c r="L21" s="78"/>
      <c r="M21" s="79" t="s">
        <v>44</v>
      </c>
      <c r="N21" s="80" t="s">
        <v>38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IF(ISNUMBER(V17),IF(VolumeC=TRUE,IF(UnknownSample=FALSE,V17/V23,V17/V23/$M$12),IF(UnknownSample=FALSE,V17,V17/$M$12)),"")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 t="shared" ref="AC21" si="5"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25">
      <c r="A22" s="167" t="s">
        <v>59</v>
      </c>
      <c r="B22" s="168" t="s">
        <v>23</v>
      </c>
      <c r="C22" s="141"/>
      <c r="D22" s="161"/>
      <c r="E22" s="52"/>
      <c r="F22" s="52"/>
      <c r="G22" s="52"/>
      <c r="I22" s="151" t="b">
        <v>1</v>
      </c>
      <c r="L22" s="67"/>
      <c r="M22" s="79" t="s">
        <v>45</v>
      </c>
      <c r="N22" s="80" t="s">
        <v>38</v>
      </c>
      <c r="O22" s="67"/>
      <c r="P22" s="67"/>
      <c r="Q22" s="67"/>
      <c r="R22" s="67"/>
      <c r="S22" s="67"/>
      <c r="T22" s="67"/>
      <c r="U22" s="81"/>
      <c r="V22" s="82" t="e">
        <f>V21-$AB$21</f>
        <v>#VALUE!</v>
      </c>
      <c r="W22" s="82" t="e">
        <f t="shared" ref="W22:AB22" si="6">W21-$AB$21</f>
        <v>#VALUE!</v>
      </c>
      <c r="X22" s="82" t="e">
        <f t="shared" si="6"/>
        <v>#VALUE!</v>
      </c>
      <c r="Y22" s="82" t="e">
        <f t="shared" si="6"/>
        <v>#VALUE!</v>
      </c>
      <c r="Z22" s="82" t="e">
        <f t="shared" si="6"/>
        <v>#VALUE!</v>
      </c>
      <c r="AA22" s="82" t="e">
        <f t="shared" si="6"/>
        <v>#VALUE!</v>
      </c>
      <c r="AB22" s="82" t="e">
        <f t="shared" si="6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33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>IF(ISNUMBER(W8),V23-(V23*W8/1000)/$M$14,V23)</f>
        <v>1</v>
      </c>
      <c r="X23" s="10">
        <f t="shared" ref="X23:AB23" si="7">IF(ISNUMBER(X8),W23-(W23*X8/1000)/$M$14,W23)</f>
        <v>1</v>
      </c>
      <c r="Y23" s="10">
        <f t="shared" si="7"/>
        <v>1</v>
      </c>
      <c r="Z23" s="10">
        <f t="shared" si="7"/>
        <v>1</v>
      </c>
      <c r="AA23" s="10">
        <f t="shared" si="7"/>
        <v>1</v>
      </c>
      <c r="AB23" s="10">
        <f t="shared" si="7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4.25" x14ac:dyDescent="0.2">
      <c r="A26" s="19"/>
      <c r="B26" s="19"/>
      <c r="C26" s="39"/>
      <c r="D26" s="20"/>
      <c r="E26" s="20"/>
      <c r="F26" s="20"/>
      <c r="G26" s="20"/>
      <c r="L26" s="152" t="s">
        <v>53</v>
      </c>
      <c r="M26" s="133"/>
      <c r="N26" s="134"/>
      <c r="O26" s="133"/>
      <c r="P26" s="133"/>
      <c r="Q26" s="133"/>
      <c r="R26" s="133"/>
      <c r="S26" s="133"/>
      <c r="T26" s="133"/>
      <c r="U26" s="11" t="s">
        <v>16</v>
      </c>
      <c r="V26" s="140" t="s">
        <v>15</v>
      </c>
      <c r="W26" s="13" t="s">
        <v>11</v>
      </c>
      <c r="X26" s="14" t="s">
        <v>5</v>
      </c>
      <c r="Y26" s="12" t="s">
        <v>2</v>
      </c>
      <c r="Z26" s="12" t="s">
        <v>6</v>
      </c>
      <c r="AA26" s="12" t="s">
        <v>13</v>
      </c>
      <c r="AB26" s="13" t="s">
        <v>14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126" t="s">
        <v>37</v>
      </c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25">
      <c r="A29" s="23"/>
      <c r="B29" s="150"/>
      <c r="C29" s="52"/>
      <c r="D29" s="52"/>
      <c r="E29" s="52"/>
      <c r="F29" s="52"/>
      <c r="G29" s="52"/>
      <c r="L29" s="133"/>
      <c r="M29" s="137" t="s">
        <v>40</v>
      </c>
      <c r="N29" s="138" t="s">
        <v>46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8">W58</f>
        <v>#DIV/0!</v>
      </c>
      <c r="X29" s="139" t="e">
        <f t="shared" si="8"/>
        <v>#DIV/0!</v>
      </c>
      <c r="Y29" s="139" t="e">
        <f t="shared" si="8"/>
        <v>#DIV/0!</v>
      </c>
      <c r="Z29" s="139" t="e">
        <f t="shared" si="8"/>
        <v>#DIV/0!</v>
      </c>
      <c r="AA29" s="139" t="e">
        <f t="shared" si="8"/>
        <v>#DIV/0!</v>
      </c>
      <c r="AB29" s="139" t="e">
        <f t="shared" si="8"/>
        <v>#DIV/0!</v>
      </c>
      <c r="AC29" s="59"/>
      <c r="AD29" s="59"/>
      <c r="AV29" s="39"/>
      <c r="BA29" s="48"/>
    </row>
    <row r="30" spans="1:53" s="30" customFormat="1" ht="15" x14ac:dyDescent="0.25">
      <c r="A30" s="49"/>
      <c r="B30" s="150"/>
      <c r="C30" s="52"/>
      <c r="D30" s="52"/>
      <c r="E30" s="52"/>
      <c r="F30" s="52"/>
      <c r="G30" s="52"/>
      <c r="L30" s="133"/>
      <c r="M30" s="137" t="s">
        <v>41</v>
      </c>
      <c r="N30" s="138" t="s">
        <v>38</v>
      </c>
      <c r="O30" s="153"/>
      <c r="P30" s="153"/>
      <c r="Q30" s="153"/>
      <c r="R30" s="153"/>
      <c r="S30" s="153"/>
      <c r="T30" s="153"/>
      <c r="U30" s="153"/>
      <c r="V30" s="139" t="str">
        <f t="shared" ref="V30" si="9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10">Z62</f>
        <v/>
      </c>
      <c r="AA30" s="139" t="str">
        <f t="shared" si="10"/>
        <v/>
      </c>
      <c r="AB30" s="139" t="str">
        <f t="shared" si="10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25">
      <c r="A31" s="149"/>
      <c r="B31" s="150"/>
      <c r="C31" s="52"/>
      <c r="D31" s="52"/>
      <c r="E31" s="52"/>
      <c r="F31" s="52"/>
      <c r="G31" s="52"/>
      <c r="L31" s="133"/>
      <c r="M31" s="137" t="s">
        <v>42</v>
      </c>
      <c r="N31" s="138" t="s">
        <v>38</v>
      </c>
      <c r="O31" s="133"/>
      <c r="P31" s="133"/>
      <c r="Q31" s="133"/>
      <c r="R31" s="133"/>
      <c r="S31" s="133"/>
      <c r="T31" s="133"/>
      <c r="U31" s="133"/>
      <c r="V31" s="139" t="e">
        <f>V30-$V$30</f>
        <v>#VALUE!</v>
      </c>
      <c r="W31" s="139" t="e">
        <f t="shared" ref="W31:AB31" si="11">W30-$V$30</f>
        <v>#VALUE!</v>
      </c>
      <c r="X31" s="139" t="e">
        <f t="shared" si="11"/>
        <v>#VALUE!</v>
      </c>
      <c r="Y31" s="139" t="e">
        <f t="shared" si="11"/>
        <v>#VALUE!</v>
      </c>
      <c r="Z31" s="139" t="e">
        <f t="shared" si="11"/>
        <v>#VALUE!</v>
      </c>
      <c r="AA31" s="139" t="e">
        <f t="shared" si="11"/>
        <v>#VALUE!</v>
      </c>
      <c r="AB31" s="139" t="e">
        <f t="shared" si="11"/>
        <v>#VALUE!</v>
      </c>
      <c r="AC31" s="59"/>
      <c r="AD31" s="59"/>
      <c r="AI31" s="90"/>
      <c r="AM31" s="90"/>
      <c r="AV31" s="39"/>
      <c r="BA31" s="48"/>
    </row>
    <row r="32" spans="1:53" s="30" customFormat="1" ht="14.25" x14ac:dyDescent="0.25">
      <c r="A32" s="149"/>
      <c r="B32" s="150"/>
      <c r="C32" s="52"/>
      <c r="D32" s="52"/>
      <c r="E32" s="52"/>
      <c r="F32" s="52"/>
      <c r="G32" s="52"/>
      <c r="L32" s="133"/>
      <c r="M32" s="137" t="s">
        <v>43</v>
      </c>
      <c r="N32" s="138" t="s">
        <v>1</v>
      </c>
      <c r="O32" s="153"/>
      <c r="P32" s="153"/>
      <c r="Q32" s="153"/>
      <c r="R32" s="153"/>
      <c r="S32" s="153"/>
      <c r="T32" s="153"/>
      <c r="U32" s="138"/>
      <c r="V32" s="139" t="e">
        <f>V30/V21</f>
        <v>#VALUE!</v>
      </c>
      <c r="W32" s="139" t="e">
        <f t="shared" ref="W32:AB32" si="12">W30/W21</f>
        <v>#VALUE!</v>
      </c>
      <c r="X32" s="139" t="e">
        <f t="shared" si="12"/>
        <v>#VALUE!</v>
      </c>
      <c r="Y32" s="139" t="e">
        <f t="shared" si="12"/>
        <v>#VALUE!</v>
      </c>
      <c r="Z32" s="139" t="e">
        <f t="shared" si="12"/>
        <v>#VALUE!</v>
      </c>
      <c r="AA32" s="139" t="e">
        <f t="shared" si="12"/>
        <v>#VALUE!</v>
      </c>
      <c r="AB32" s="139" t="e">
        <f t="shared" si="12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4.25" x14ac:dyDescent="0.2">
      <c r="A34" s="149"/>
      <c r="B34" s="150"/>
      <c r="C34" s="52"/>
      <c r="D34" s="52"/>
      <c r="E34" s="52"/>
      <c r="F34" s="52"/>
      <c r="G34" s="52"/>
      <c r="L34" s="146" t="s">
        <v>54</v>
      </c>
      <c r="M34" s="91"/>
      <c r="N34" s="91"/>
      <c r="U34" s="91" t="s">
        <v>9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3</v>
      </c>
      <c r="V35" s="91" t="s">
        <v>4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4.25" x14ac:dyDescent="0.25">
      <c r="A36" s="149"/>
      <c r="B36" s="150"/>
      <c r="C36" s="52"/>
      <c r="D36" s="52"/>
      <c r="E36" s="52"/>
      <c r="F36" s="52"/>
      <c r="G36" s="52"/>
      <c r="L36" s="131" t="s">
        <v>28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12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19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10</v>
      </c>
      <c r="V40" s="140" t="s">
        <v>15</v>
      </c>
      <c r="W40" s="13" t="s">
        <v>11</v>
      </c>
      <c r="X40" s="14" t="s">
        <v>5</v>
      </c>
      <c r="Y40" s="12" t="s">
        <v>2</v>
      </c>
      <c r="Z40" s="12" t="s">
        <v>6</v>
      </c>
      <c r="AA40" s="12" t="s">
        <v>13</v>
      </c>
      <c r="AB40" s="13" t="s">
        <v>14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/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.75" x14ac:dyDescent="0.25">
      <c r="A53" s="149"/>
      <c r="B53" s="150"/>
      <c r="C53" s="52"/>
      <c r="D53" s="52"/>
      <c r="E53" s="52"/>
      <c r="F53" s="52"/>
      <c r="G53" s="52"/>
      <c r="M53" s="169" t="s">
        <v>60</v>
      </c>
      <c r="N53" s="170" t="s">
        <v>61</v>
      </c>
      <c r="O53" s="141"/>
      <c r="U53" s="101">
        <f>$W$66*U49+$X$66</f>
        <v>9.1399999999999995E-2</v>
      </c>
      <c r="V53" s="101">
        <f t="shared" ref="V53:AB53" si="13">$W$66*V49+$X$66</f>
        <v>9.1399999999999995E-2</v>
      </c>
      <c r="W53" s="101">
        <f t="shared" si="13"/>
        <v>9.1399999999999995E-2</v>
      </c>
      <c r="X53" s="101">
        <f t="shared" si="13"/>
        <v>9.1399999999999995E-2</v>
      </c>
      <c r="Y53" s="101">
        <f t="shared" si="13"/>
        <v>9.1399999999999995E-2</v>
      </c>
      <c r="Z53" s="101">
        <f t="shared" si="13"/>
        <v>9.1399999999999995E-2</v>
      </c>
      <c r="AA53" s="101">
        <f t="shared" si="13"/>
        <v>9.1399999999999995E-2</v>
      </c>
      <c r="AB53" s="101">
        <f t="shared" si="13"/>
        <v>9.1399999999999995E-2</v>
      </c>
      <c r="AV53" s="39"/>
      <c r="BA53" s="48"/>
    </row>
    <row r="54" spans="1:53" s="30" customFormat="1" ht="14.25" x14ac:dyDescent="0.25">
      <c r="A54" s="149"/>
      <c r="B54" s="150"/>
      <c r="C54" s="52"/>
      <c r="D54" s="52"/>
      <c r="E54" s="52"/>
      <c r="F54" s="52"/>
      <c r="G54" s="52"/>
      <c r="M54" s="169" t="s">
        <v>62</v>
      </c>
      <c r="N54" s="170"/>
      <c r="O54" s="141"/>
      <c r="U54" s="102">
        <f>(($X67*U12+$W67)/($X67*$U12+$W67))</f>
        <v>1</v>
      </c>
      <c r="V54" s="102">
        <f>(($X67*V12+$W67)/($X67*$U12+$W67))</f>
        <v>1</v>
      </c>
      <c r="W54" s="102">
        <f t="shared" ref="W54:AB54" si="14">(($X67*W12+$W67)/($X67*$U12+$W67))</f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69"/>
      <c r="N55" s="170"/>
      <c r="O55" s="141"/>
      <c r="AV55" s="39"/>
      <c r="BA55" s="48"/>
    </row>
    <row r="56" spans="1:53" s="30" customFormat="1" ht="15.75" x14ac:dyDescent="0.25">
      <c r="A56" s="149"/>
      <c r="B56" s="150"/>
      <c r="C56" s="52"/>
      <c r="D56" s="52"/>
      <c r="E56" s="52"/>
      <c r="F56" s="52"/>
      <c r="G56" s="52"/>
      <c r="M56" s="171" t="s">
        <v>63</v>
      </c>
      <c r="N56" s="170" t="s">
        <v>61</v>
      </c>
      <c r="O56" s="141"/>
      <c r="U56" s="102">
        <f>U54*U53</f>
        <v>9.1399999999999995E-2</v>
      </c>
      <c r="V56" s="102">
        <f t="shared" ref="V56:AB56" si="15">V54*V53</f>
        <v>9.1399999999999995E-2</v>
      </c>
      <c r="W56" s="102">
        <f t="shared" si="15"/>
        <v>9.1399999999999995E-2</v>
      </c>
      <c r="X56" s="102">
        <f t="shared" si="15"/>
        <v>9.1399999999999995E-2</v>
      </c>
      <c r="Y56" s="102">
        <f t="shared" si="15"/>
        <v>9.1399999999999995E-2</v>
      </c>
      <c r="Z56" s="102">
        <f t="shared" si="15"/>
        <v>9.1399999999999995E-2</v>
      </c>
      <c r="AA56" s="102">
        <f t="shared" si="15"/>
        <v>9.1399999999999995E-2</v>
      </c>
      <c r="AB56" s="102">
        <f t="shared" si="15"/>
        <v>9.1399999999999995E-2</v>
      </c>
      <c r="AV56" s="39"/>
      <c r="BA56" s="48"/>
    </row>
    <row r="57" spans="1:53" s="30" customFormat="1" ht="15.75" x14ac:dyDescent="0.25">
      <c r="A57" s="149"/>
      <c r="B57" s="150"/>
      <c r="C57" s="52"/>
      <c r="D57" s="52"/>
      <c r="E57" s="52"/>
      <c r="F57" s="52"/>
      <c r="G57" s="52"/>
      <c r="M57" s="171" t="s">
        <v>64</v>
      </c>
      <c r="N57" s="170" t="s">
        <v>61</v>
      </c>
      <c r="O57" s="141"/>
      <c r="U57" s="102">
        <f>U50-U56</f>
        <v>-9.1399999999999995E-2</v>
      </c>
      <c r="V57" s="102">
        <f t="shared" ref="V57:AB57" si="16">V50-V56</f>
        <v>-9.1399999999999995E-2</v>
      </c>
      <c r="W57" s="102">
        <f t="shared" si="16"/>
        <v>-9.1399999999999995E-2</v>
      </c>
      <c r="X57" s="102">
        <f t="shared" si="16"/>
        <v>-9.1399999999999995E-2</v>
      </c>
      <c r="Y57" s="102">
        <f t="shared" si="16"/>
        <v>-9.1399999999999995E-2</v>
      </c>
      <c r="Z57" s="102">
        <f t="shared" si="16"/>
        <v>-9.1399999999999995E-2</v>
      </c>
      <c r="AA57" s="102">
        <f t="shared" si="16"/>
        <v>-9.1399999999999995E-2</v>
      </c>
      <c r="AB57" s="102">
        <f t="shared" si="16"/>
        <v>-9.1399999999999995E-2</v>
      </c>
      <c r="AV57" s="39"/>
      <c r="BA57" s="48"/>
    </row>
    <row r="58" spans="1:53" s="30" customFormat="1" ht="15.75" x14ac:dyDescent="0.25">
      <c r="A58" s="149"/>
      <c r="B58" s="150"/>
      <c r="C58" s="52"/>
      <c r="D58" s="52"/>
      <c r="E58" s="52"/>
      <c r="F58" s="52"/>
      <c r="G58" s="52"/>
      <c r="M58" s="172" t="s">
        <v>79</v>
      </c>
      <c r="N58" s="173" t="s">
        <v>66</v>
      </c>
      <c r="O58" s="141"/>
      <c r="U58" s="103" t="e">
        <f>U57/U36</f>
        <v>#DIV/0!</v>
      </c>
      <c r="V58" s="103" t="e">
        <f>V57/V36</f>
        <v>#DIV/0!</v>
      </c>
      <c r="W58" s="103" t="e">
        <f t="shared" ref="W58:AB58" si="17">W57/W36</f>
        <v>#DIV/0!</v>
      </c>
      <c r="X58" s="103" t="e">
        <f t="shared" si="17"/>
        <v>#DIV/0!</v>
      </c>
      <c r="Y58" s="103" t="e">
        <f t="shared" si="17"/>
        <v>#DIV/0!</v>
      </c>
      <c r="Z58" s="103" t="e">
        <f t="shared" si="17"/>
        <v>#DIV/0!</v>
      </c>
      <c r="AA58" s="103" t="e">
        <f t="shared" si="17"/>
        <v>#DIV/0!</v>
      </c>
      <c r="AB58" s="103" t="e">
        <f t="shared" si="17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1"/>
      <c r="N59" s="173"/>
      <c r="O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4"/>
      <c r="N60" s="175"/>
      <c r="O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4"/>
      <c r="N61" s="175"/>
      <c r="O61" s="141"/>
      <c r="U61" s="11" t="s">
        <v>10</v>
      </c>
      <c r="V61" s="140" t="s">
        <v>15</v>
      </c>
      <c r="W61" s="13" t="s">
        <v>11</v>
      </c>
      <c r="X61" s="14" t="s">
        <v>5</v>
      </c>
      <c r="Y61" s="12" t="s">
        <v>2</v>
      </c>
      <c r="Z61" s="12" t="s">
        <v>6</v>
      </c>
      <c r="AA61" s="12" t="s">
        <v>13</v>
      </c>
      <c r="AB61" s="13" t="s">
        <v>14</v>
      </c>
      <c r="AS61" s="39"/>
      <c r="AX61" s="48"/>
    </row>
    <row r="62" spans="1:53" s="30" customFormat="1" ht="15.75" x14ac:dyDescent="0.25">
      <c r="I62" s="17"/>
      <c r="L62" s="106"/>
      <c r="M62" s="172" t="s">
        <v>65</v>
      </c>
      <c r="N62" s="173" t="s">
        <v>67</v>
      </c>
      <c r="O62" s="141"/>
      <c r="U62" s="107"/>
      <c r="V62" s="107" t="str">
        <f t="shared" ref="V62:AB62" si="18">IF(ISNUMBER(V58),IF(VolumeCorr=TRUE,IF(UnknownSampleCheck=TRUE,V58/V23,V58/V23/$M$12),IF(UnknownSampleCheck=TRUE,V58,V58/$M$12)),"")</f>
        <v/>
      </c>
      <c r="W62" s="107" t="str">
        <f t="shared" si="18"/>
        <v/>
      </c>
      <c r="X62" s="107" t="str">
        <f t="shared" si="18"/>
        <v/>
      </c>
      <c r="Y62" s="107" t="str">
        <f t="shared" si="18"/>
        <v/>
      </c>
      <c r="Z62" s="107" t="str">
        <f t="shared" si="18"/>
        <v/>
      </c>
      <c r="AA62" s="107" t="str">
        <f t="shared" si="18"/>
        <v/>
      </c>
      <c r="AB62" s="107" t="str">
        <f t="shared" si="18"/>
        <v/>
      </c>
      <c r="AS62" s="39"/>
      <c r="AX62" s="48"/>
    </row>
    <row r="63" spans="1:53" s="30" customFormat="1" x14ac:dyDescent="0.2">
      <c r="I63" s="17"/>
      <c r="L63" s="17"/>
      <c r="M63" s="187"/>
      <c r="N63" s="188"/>
      <c r="O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8"/>
      <c r="N64" s="179"/>
      <c r="O64" s="180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H64" s="114"/>
      <c r="AI64" s="114"/>
      <c r="AS64" s="115"/>
    </row>
    <row r="65" spans="9:52" s="30" customFormat="1" ht="14.25" x14ac:dyDescent="0.25">
      <c r="I65" s="17"/>
      <c r="L65" s="17"/>
      <c r="M65" s="181" t="s">
        <v>55</v>
      </c>
      <c r="N65" s="182"/>
      <c r="O65" s="141"/>
      <c r="U65" s="154"/>
      <c r="V65" s="154"/>
      <c r="W65" s="155" t="s">
        <v>7</v>
      </c>
      <c r="X65" s="155" t="s">
        <v>8</v>
      </c>
      <c r="Y65" s="155"/>
      <c r="Z65" s="155"/>
      <c r="AA65" s="155"/>
      <c r="AB65" s="155"/>
      <c r="AH65" s="2"/>
      <c r="AI65" s="2"/>
      <c r="AS65" s="39"/>
      <c r="AX65" s="48"/>
    </row>
    <row r="66" spans="9:52" s="30" customFormat="1" ht="14.25" x14ac:dyDescent="0.2">
      <c r="I66" s="17"/>
      <c r="L66" s="17"/>
      <c r="M66" s="183" t="s">
        <v>71</v>
      </c>
      <c r="N66" s="193" t="s">
        <v>72</v>
      </c>
      <c r="O66" s="193"/>
      <c r="U66" s="156"/>
      <c r="V66" s="156"/>
      <c r="W66" s="186">
        <v>-1.9800000000000002E-2</v>
      </c>
      <c r="X66" s="186">
        <v>9.1399999999999995E-2</v>
      </c>
      <c r="Y66" s="116" t="s">
        <v>39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2"/>
      <c r="AS66" s="39"/>
      <c r="AX66" s="48"/>
    </row>
    <row r="67" spans="9:52" s="30" customFormat="1" ht="14.25" x14ac:dyDescent="0.25">
      <c r="I67" s="17"/>
      <c r="M67" s="184" t="s">
        <v>62</v>
      </c>
      <c r="N67" s="185" t="s">
        <v>70</v>
      </c>
      <c r="O67" s="141"/>
      <c r="U67" s="156"/>
      <c r="V67" s="156"/>
      <c r="W67" s="157">
        <v>2.0000000000000001E-4</v>
      </c>
      <c r="X67" s="157">
        <v>6.7000000000000004E-2</v>
      </c>
      <c r="Y67" s="157"/>
      <c r="Z67" s="157"/>
      <c r="AA67" s="157"/>
      <c r="AB67" s="157"/>
      <c r="AH67" s="2"/>
      <c r="AI67" s="2"/>
      <c r="AS67" s="39"/>
      <c r="AX67" s="48"/>
    </row>
    <row r="68" spans="9:52" s="30" customFormat="1" x14ac:dyDescent="0.2">
      <c r="I68" s="17"/>
      <c r="AH68" s="2"/>
      <c r="AI68" s="2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7</xdr:col>
                    <xdr:colOff>3457575</xdr:colOff>
                    <xdr:row>1</xdr:row>
                    <xdr:rowOff>152400</xdr:rowOff>
                  </from>
                  <to>
                    <xdr:col>8</xdr:col>
                    <xdr:colOff>114300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161925</xdr:rowOff>
                  </from>
                  <to>
                    <xdr:col>8</xdr:col>
                    <xdr:colOff>123825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44A3-1637-48C4-874B-AB70ACF90742}">
  <dimension ref="A1:BH129"/>
  <sheetViews>
    <sheetView showGridLines="0" topLeftCell="K1" zoomScaleNormal="100" zoomScalePageLayoutView="55" workbookViewId="0">
      <selection activeCell="M58" sqref="M58"/>
    </sheetView>
  </sheetViews>
  <sheetFormatPr defaultColWidth="11.42578125" defaultRowHeight="12.75" x14ac:dyDescent="0.2"/>
  <cols>
    <col min="1" max="1" width="31" style="39" customWidth="1"/>
    <col min="2" max="2" width="4" style="39" customWidth="1"/>
    <col min="3" max="3" width="15.42578125" style="39" bestFit="1" customWidth="1"/>
    <col min="4" max="4" width="19.42578125" style="39" bestFit="1" customWidth="1"/>
    <col min="5" max="5" width="33.140625" style="39" bestFit="1" customWidth="1"/>
    <col min="6" max="6" width="12.140625" style="39" customWidth="1"/>
    <col min="7" max="7" width="10.42578125" style="39" customWidth="1"/>
    <col min="8" max="8" width="54.7109375" style="17" customWidth="1"/>
    <col min="9" max="9" width="40.85546875" style="17" customWidth="1"/>
    <col min="10" max="10" width="14.85546875" style="17" customWidth="1"/>
    <col min="11" max="11" width="5.42578125" style="17" customWidth="1"/>
    <col min="12" max="12" width="40.85546875" style="17" customWidth="1"/>
    <col min="13" max="13" width="40.7109375" style="17" customWidth="1"/>
    <col min="14" max="14" width="27.7109375" style="17" customWidth="1"/>
    <col min="15" max="15" width="17.5703125" style="17" customWidth="1"/>
    <col min="16" max="16" width="14.140625" style="17" customWidth="1"/>
    <col min="17" max="18" width="9.5703125" style="17" customWidth="1"/>
    <col min="19" max="20" width="8.7109375" style="17" customWidth="1"/>
    <col min="21" max="21" width="18.85546875" style="17" customWidth="1"/>
    <col min="22" max="22" width="17" style="17" customWidth="1"/>
    <col min="23" max="23" width="15.7109375" style="17" customWidth="1"/>
    <col min="24" max="24" width="10.7109375" style="17" customWidth="1"/>
    <col min="25" max="26" width="12.42578125" style="17" customWidth="1"/>
    <col min="27" max="27" width="9.42578125" style="17" customWidth="1"/>
    <col min="28" max="28" width="11.42578125" style="17" customWidth="1"/>
    <col min="29" max="29" width="7.7109375" style="17" customWidth="1"/>
    <col min="30" max="30" width="8.7109375" style="17" customWidth="1"/>
    <col min="31" max="31" width="7.5703125" style="17" customWidth="1"/>
    <col min="32" max="32" width="8.42578125" style="17" customWidth="1"/>
    <col min="33" max="33" width="8.7109375" style="17" customWidth="1"/>
    <col min="34" max="34" width="7.140625" style="17" customWidth="1"/>
    <col min="35" max="35" width="7.42578125" style="17" customWidth="1"/>
    <col min="36" max="36" width="5" style="17" customWidth="1"/>
    <col min="37" max="37" width="7.28515625" style="17" customWidth="1"/>
    <col min="38" max="38" width="7.140625" style="17" customWidth="1"/>
    <col min="39" max="39" width="6.7109375" style="17" customWidth="1"/>
    <col min="40" max="40" width="5.7109375" style="17" customWidth="1"/>
    <col min="41" max="41" width="8.28515625" style="17" customWidth="1"/>
    <col min="42" max="42" width="8.7109375" style="17" customWidth="1"/>
    <col min="43" max="43" width="8.28515625" style="17" customWidth="1"/>
    <col min="44" max="44" width="9.140625" style="17" customWidth="1"/>
    <col min="45" max="45" width="8" style="17" customWidth="1"/>
    <col min="46" max="46" width="8.7109375" style="17" customWidth="1"/>
    <col min="47" max="47" width="7.7109375" style="17" customWidth="1"/>
    <col min="48" max="49" width="7.42578125" style="17" customWidth="1"/>
    <col min="50" max="52" width="10" style="118" customWidth="1"/>
    <col min="53" max="54" width="8.42578125" style="17" customWidth="1"/>
    <col min="55" max="55" width="6.28515625" style="119" customWidth="1"/>
    <col min="56" max="58" width="7.28515625" style="17" customWidth="1"/>
    <col min="59" max="79" width="10.7109375" style="17" customWidth="1"/>
    <col min="80" max="16384" width="11.42578125" style="17"/>
  </cols>
  <sheetData>
    <row r="1" spans="1:59" s="21" customFormat="1" x14ac:dyDescent="0.2">
      <c r="A1" s="18" t="s">
        <v>20</v>
      </c>
      <c r="B1" s="19"/>
      <c r="C1" s="91" t="s">
        <v>0</v>
      </c>
      <c r="D1" s="192" t="s">
        <v>35</v>
      </c>
      <c r="E1" s="192"/>
      <c r="F1" s="192"/>
      <c r="G1" s="192"/>
      <c r="H1" s="142" t="s">
        <v>31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25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4.25" x14ac:dyDescent="0.2">
      <c r="A3" s="33" t="s">
        <v>34</v>
      </c>
      <c r="B3" s="34"/>
      <c r="D3" s="35"/>
      <c r="E3" s="35"/>
      <c r="F3" s="28"/>
      <c r="G3" s="29"/>
      <c r="I3" s="145" t="s">
        <v>29</v>
      </c>
      <c r="L3" s="146" t="s">
        <v>47</v>
      </c>
      <c r="M3" s="36"/>
      <c r="N3" s="1"/>
      <c r="U3" s="11" t="s">
        <v>16</v>
      </c>
      <c r="V3" s="140" t="s">
        <v>15</v>
      </c>
      <c r="W3" s="13" t="s">
        <v>11</v>
      </c>
      <c r="X3" s="14" t="s">
        <v>5</v>
      </c>
      <c r="Y3" s="12" t="s">
        <v>2</v>
      </c>
      <c r="Z3" s="12" t="s">
        <v>6</v>
      </c>
      <c r="AA3" s="12" t="s">
        <v>13</v>
      </c>
      <c r="AB3" s="13" t="s">
        <v>14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36</v>
      </c>
      <c r="C5" s="33"/>
      <c r="D5" s="33"/>
      <c r="E5" s="33"/>
      <c r="F5" s="33"/>
      <c r="G5" s="33"/>
      <c r="I5" s="145" t="s">
        <v>30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4.25" x14ac:dyDescent="0.2">
      <c r="A16" s="52"/>
      <c r="B16" s="52"/>
      <c r="C16" s="52"/>
      <c r="D16" s="52"/>
      <c r="E16" s="52"/>
      <c r="F16" s="52"/>
      <c r="G16" s="52"/>
      <c r="L16" s="147" t="s">
        <v>48</v>
      </c>
      <c r="M16" s="67"/>
      <c r="N16" s="67"/>
      <c r="O16" s="67"/>
      <c r="P16" s="67"/>
      <c r="Q16" s="67"/>
      <c r="R16" s="67"/>
      <c r="S16" s="67"/>
      <c r="T16" s="67"/>
      <c r="U16" s="11" t="s">
        <v>16</v>
      </c>
      <c r="V16" s="140" t="s">
        <v>15</v>
      </c>
      <c r="W16" s="13" t="s">
        <v>11</v>
      </c>
      <c r="X16" s="14" t="s">
        <v>5</v>
      </c>
      <c r="Y16" s="12" t="s">
        <v>2</v>
      </c>
      <c r="Z16" s="12" t="s">
        <v>6</v>
      </c>
      <c r="AA16" s="12" t="s">
        <v>13</v>
      </c>
      <c r="AB16" s="13" t="s">
        <v>14</v>
      </c>
      <c r="AE16" s="68"/>
      <c r="AG16" s="59"/>
      <c r="AV16" s="39"/>
      <c r="BA16" s="48"/>
    </row>
    <row r="17" spans="1:53" s="30" customFormat="1" ht="15" x14ac:dyDescent="0.2">
      <c r="A17" s="52"/>
      <c r="B17" s="52"/>
      <c r="C17" s="52"/>
      <c r="D17" s="52"/>
      <c r="E17" s="52"/>
      <c r="F17" s="52"/>
      <c r="G17" s="52"/>
      <c r="L17" s="67"/>
      <c r="M17" s="67" t="s">
        <v>24</v>
      </c>
      <c r="N17" s="69" t="s">
        <v>32</v>
      </c>
      <c r="O17" s="67"/>
      <c r="P17" s="67"/>
      <c r="Q17" s="67"/>
      <c r="R17" s="67"/>
      <c r="S17" s="67"/>
      <c r="T17" s="67"/>
      <c r="U17" s="67"/>
      <c r="V17" s="9" t="str">
        <f t="shared" ref="V17:AB17" si="0">IF(ISNUMBER(V13),V13-($P$14*V12+$P$13),"")</f>
        <v/>
      </c>
      <c r="W17" s="9" t="str">
        <f t="shared" si="0"/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5" x14ac:dyDescent="0.2">
      <c r="A18" s="160" t="s">
        <v>49</v>
      </c>
      <c r="B18" s="160" t="s">
        <v>22</v>
      </c>
      <c r="C18" s="160"/>
      <c r="D18" s="161"/>
      <c r="E18" s="52"/>
      <c r="F18" s="54"/>
      <c r="G18" s="52"/>
      <c r="L18" s="71"/>
      <c r="M18" s="67" t="s">
        <v>25</v>
      </c>
      <c r="N18" s="69" t="s">
        <v>32</v>
      </c>
      <c r="O18" s="67"/>
      <c r="P18" s="67"/>
      <c r="Q18" s="67"/>
      <c r="R18" s="67"/>
      <c r="S18" s="67"/>
      <c r="T18" s="67"/>
      <c r="U18" s="67"/>
      <c r="V18" s="9" t="e">
        <f t="shared" ref="V18:AB18" si="1">V17-$AB$17</f>
        <v>#VALUE!</v>
      </c>
      <c r="W18" s="9" t="e">
        <f t="shared" si="1"/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2" t="s">
        <v>50</v>
      </c>
      <c r="B19" s="162" t="s">
        <v>56</v>
      </c>
      <c r="C19" s="141"/>
      <c r="D19" s="161"/>
      <c r="E19" s="52"/>
      <c r="F19" s="54"/>
      <c r="G19" s="52"/>
      <c r="L19" s="67"/>
      <c r="M19" s="73" t="s">
        <v>21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26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3" t="s">
        <v>51</v>
      </c>
      <c r="B20" s="164" t="s">
        <v>57</v>
      </c>
      <c r="C20" s="161"/>
      <c r="D20" s="141"/>
      <c r="E20" s="52"/>
      <c r="F20" s="54"/>
      <c r="G20" s="52"/>
      <c r="L20" s="78"/>
      <c r="M20" s="73" t="s">
        <v>77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27</v>
      </c>
      <c r="AE20" s="77"/>
      <c r="AF20" s="148" t="str">
        <f>AB3</f>
        <v>5Ama</v>
      </c>
      <c r="AV20" s="39"/>
      <c r="BA20" s="48"/>
    </row>
    <row r="21" spans="1:53" s="30" customFormat="1" ht="15" x14ac:dyDescent="0.25">
      <c r="A21" s="165" t="s">
        <v>52</v>
      </c>
      <c r="B21" s="166" t="s">
        <v>58</v>
      </c>
      <c r="C21" s="161"/>
      <c r="D21" s="161"/>
      <c r="E21" s="52"/>
      <c r="F21" s="52"/>
      <c r="G21" s="52"/>
      <c r="L21" s="78"/>
      <c r="M21" s="79" t="s">
        <v>44</v>
      </c>
      <c r="N21" s="80" t="s">
        <v>38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IF(ISNUMBER(V17),IF(Volume=TRUE,IF(Unknown=FALSE,V17/V23,V17/V23/$M$12),IF(Unknown=FALSE,V17,V17/$M$12)),"")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 t="shared" ref="AC21" si="5"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25">
      <c r="A22" s="167" t="s">
        <v>59</v>
      </c>
      <c r="B22" s="168" t="s">
        <v>23</v>
      </c>
      <c r="C22" s="141"/>
      <c r="D22" s="161"/>
      <c r="E22" s="52"/>
      <c r="F22" s="52"/>
      <c r="G22" s="52"/>
      <c r="I22" s="151" t="b">
        <v>1</v>
      </c>
      <c r="L22" s="67"/>
      <c r="M22" s="79" t="s">
        <v>45</v>
      </c>
      <c r="N22" s="80" t="s">
        <v>38</v>
      </c>
      <c r="O22" s="67"/>
      <c r="P22" s="67"/>
      <c r="Q22" s="67"/>
      <c r="R22" s="67"/>
      <c r="S22" s="67"/>
      <c r="T22" s="67"/>
      <c r="U22" s="81"/>
      <c r="V22" s="82" t="e">
        <f t="shared" ref="V22:AB22" si="6">V21-$AB$21</f>
        <v>#VALUE!</v>
      </c>
      <c r="W22" s="82" t="e">
        <f t="shared" si="6"/>
        <v>#VALUE!</v>
      </c>
      <c r="X22" s="82" t="e">
        <f t="shared" si="6"/>
        <v>#VALUE!</v>
      </c>
      <c r="Y22" s="82" t="e">
        <f t="shared" si="6"/>
        <v>#VALUE!</v>
      </c>
      <c r="Z22" s="82" t="e">
        <f t="shared" si="6"/>
        <v>#VALUE!</v>
      </c>
      <c r="AA22" s="82" t="e">
        <f t="shared" si="6"/>
        <v>#VALUE!</v>
      </c>
      <c r="AB22" s="82" t="e">
        <f t="shared" si="6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33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 t="shared" ref="W23:AB23" si="7">IF(ISNUMBER(W8),V23-(V23*W8/1000)/$M$14,V23)</f>
        <v>1</v>
      </c>
      <c r="X23" s="10">
        <f t="shared" si="7"/>
        <v>1</v>
      </c>
      <c r="Y23" s="10">
        <f t="shared" si="7"/>
        <v>1</v>
      </c>
      <c r="Z23" s="10">
        <f t="shared" si="7"/>
        <v>1</v>
      </c>
      <c r="AA23" s="10">
        <f t="shared" si="7"/>
        <v>1</v>
      </c>
      <c r="AB23" s="10">
        <f t="shared" si="7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4.25" x14ac:dyDescent="0.2">
      <c r="A26" s="19"/>
      <c r="B26" s="19"/>
      <c r="C26" s="39"/>
      <c r="D26" s="20"/>
      <c r="E26" s="20"/>
      <c r="F26" s="20"/>
      <c r="G26" s="20"/>
      <c r="L26" s="152" t="s">
        <v>53</v>
      </c>
      <c r="M26" s="133"/>
      <c r="N26" s="134"/>
      <c r="O26" s="133"/>
      <c r="P26" s="133"/>
      <c r="Q26" s="133"/>
      <c r="R26" s="133"/>
      <c r="S26" s="133"/>
      <c r="T26" s="133"/>
      <c r="U26" s="11" t="s">
        <v>16</v>
      </c>
      <c r="V26" s="140" t="s">
        <v>15</v>
      </c>
      <c r="W26" s="13" t="s">
        <v>11</v>
      </c>
      <c r="X26" s="14" t="s">
        <v>5</v>
      </c>
      <c r="Y26" s="12" t="s">
        <v>2</v>
      </c>
      <c r="Z26" s="12" t="s">
        <v>6</v>
      </c>
      <c r="AA26" s="12" t="s">
        <v>13</v>
      </c>
      <c r="AB26" s="13" t="s">
        <v>14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23"/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25">
      <c r="A29" s="126" t="s">
        <v>37</v>
      </c>
      <c r="B29" s="150"/>
      <c r="C29" s="52"/>
      <c r="D29" s="52"/>
      <c r="E29" s="52"/>
      <c r="F29" s="52"/>
      <c r="G29" s="52"/>
      <c r="L29" s="133"/>
      <c r="M29" s="137" t="s">
        <v>40</v>
      </c>
      <c r="N29" s="138" t="s">
        <v>46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8">W58</f>
        <v>#DIV/0!</v>
      </c>
      <c r="X29" s="139" t="e">
        <f t="shared" si="8"/>
        <v>#DIV/0!</v>
      </c>
      <c r="Y29" s="139" t="e">
        <f t="shared" si="8"/>
        <v>#DIV/0!</v>
      </c>
      <c r="Z29" s="139" t="e">
        <f t="shared" si="8"/>
        <v>#DIV/0!</v>
      </c>
      <c r="AA29" s="139" t="e">
        <f t="shared" si="8"/>
        <v>#DIV/0!</v>
      </c>
      <c r="AB29" s="139" t="e">
        <f t="shared" si="8"/>
        <v>#DIV/0!</v>
      </c>
      <c r="AC29" s="59"/>
      <c r="AD29" s="59"/>
      <c r="AV29" s="39"/>
      <c r="BA29" s="48"/>
    </row>
    <row r="30" spans="1:53" s="30" customFormat="1" ht="15" x14ac:dyDescent="0.25">
      <c r="A30" s="49"/>
      <c r="B30" s="150"/>
      <c r="C30" s="52"/>
      <c r="D30" s="52"/>
      <c r="E30" s="52"/>
      <c r="F30" s="52"/>
      <c r="G30" s="52"/>
      <c r="L30" s="133"/>
      <c r="M30" s="137" t="s">
        <v>41</v>
      </c>
      <c r="N30" s="138" t="s">
        <v>38</v>
      </c>
      <c r="O30" s="153"/>
      <c r="P30" s="153"/>
      <c r="Q30" s="153"/>
      <c r="R30" s="153"/>
      <c r="S30" s="153"/>
      <c r="T30" s="153"/>
      <c r="U30" s="153"/>
      <c r="V30" s="139" t="str">
        <f t="shared" ref="V30" si="9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10">Z62</f>
        <v/>
      </c>
      <c r="AA30" s="139" t="str">
        <f t="shared" si="10"/>
        <v/>
      </c>
      <c r="AB30" s="139" t="str">
        <f t="shared" si="10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25">
      <c r="A31" s="149"/>
      <c r="B31" s="150"/>
      <c r="C31" s="52"/>
      <c r="D31" s="52"/>
      <c r="E31" s="52"/>
      <c r="F31" s="52"/>
      <c r="G31" s="52"/>
      <c r="L31" s="133"/>
      <c r="M31" s="137" t="s">
        <v>42</v>
      </c>
      <c r="N31" s="138" t="s">
        <v>38</v>
      </c>
      <c r="O31" s="133"/>
      <c r="P31" s="133"/>
      <c r="Q31" s="133"/>
      <c r="R31" s="133"/>
      <c r="S31" s="133"/>
      <c r="T31" s="133"/>
      <c r="U31" s="133"/>
      <c r="V31" s="139" t="e">
        <f t="shared" ref="V31:AB31" si="11">V30-$V$30</f>
        <v>#VALUE!</v>
      </c>
      <c r="W31" s="139" t="e">
        <f t="shared" si="11"/>
        <v>#VALUE!</v>
      </c>
      <c r="X31" s="139" t="e">
        <f t="shared" si="11"/>
        <v>#VALUE!</v>
      </c>
      <c r="Y31" s="139" t="e">
        <f t="shared" si="11"/>
        <v>#VALUE!</v>
      </c>
      <c r="Z31" s="139" t="e">
        <f t="shared" si="11"/>
        <v>#VALUE!</v>
      </c>
      <c r="AA31" s="139" t="e">
        <f t="shared" si="11"/>
        <v>#VALUE!</v>
      </c>
      <c r="AB31" s="139" t="e">
        <f t="shared" si="11"/>
        <v>#VALUE!</v>
      </c>
      <c r="AC31" s="59"/>
      <c r="AD31" s="59"/>
      <c r="AI31" s="90"/>
      <c r="AM31" s="90"/>
      <c r="AV31" s="39"/>
      <c r="BA31" s="48"/>
    </row>
    <row r="32" spans="1:53" s="30" customFormat="1" ht="14.25" x14ac:dyDescent="0.25">
      <c r="A32" s="149"/>
      <c r="B32" s="150"/>
      <c r="C32" s="52"/>
      <c r="D32" s="52"/>
      <c r="E32" s="52"/>
      <c r="F32" s="52"/>
      <c r="G32" s="52"/>
      <c r="L32" s="133"/>
      <c r="M32" s="137" t="s">
        <v>43</v>
      </c>
      <c r="N32" s="138" t="s">
        <v>1</v>
      </c>
      <c r="O32" s="153"/>
      <c r="P32" s="153"/>
      <c r="Q32" s="153"/>
      <c r="R32" s="153"/>
      <c r="S32" s="153"/>
      <c r="T32" s="153"/>
      <c r="U32" s="138"/>
      <c r="V32" s="139" t="e">
        <f t="shared" ref="V32:AB32" si="12">V30/V21</f>
        <v>#VALUE!</v>
      </c>
      <c r="W32" s="139" t="e">
        <f t="shared" si="12"/>
        <v>#VALUE!</v>
      </c>
      <c r="X32" s="139" t="e">
        <f t="shared" si="12"/>
        <v>#VALUE!</v>
      </c>
      <c r="Y32" s="139" t="e">
        <f t="shared" si="12"/>
        <v>#VALUE!</v>
      </c>
      <c r="Z32" s="139" t="e">
        <f t="shared" si="12"/>
        <v>#VALUE!</v>
      </c>
      <c r="AA32" s="139" t="e">
        <f t="shared" si="12"/>
        <v>#VALUE!</v>
      </c>
      <c r="AB32" s="139" t="e">
        <f t="shared" si="12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4.25" x14ac:dyDescent="0.2">
      <c r="A34" s="149"/>
      <c r="B34" s="150"/>
      <c r="C34" s="52"/>
      <c r="D34" s="52"/>
      <c r="E34" s="52"/>
      <c r="F34" s="52"/>
      <c r="G34" s="52"/>
      <c r="L34" s="146" t="s">
        <v>54</v>
      </c>
      <c r="M34" s="91"/>
      <c r="N34" s="91"/>
      <c r="U34" s="91" t="s">
        <v>9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3</v>
      </c>
      <c r="V35" s="91" t="s">
        <v>4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4.25" x14ac:dyDescent="0.25">
      <c r="A36" s="149"/>
      <c r="B36" s="150"/>
      <c r="C36" s="52"/>
      <c r="D36" s="52"/>
      <c r="E36" s="52"/>
      <c r="F36" s="52"/>
      <c r="G36" s="52"/>
      <c r="L36" s="131" t="s">
        <v>28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12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19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10</v>
      </c>
      <c r="V40" s="140" t="s">
        <v>15</v>
      </c>
      <c r="W40" s="13" t="s">
        <v>11</v>
      </c>
      <c r="X40" s="14" t="s">
        <v>5</v>
      </c>
      <c r="Y40" s="12" t="s">
        <v>2</v>
      </c>
      <c r="Z40" s="12" t="s">
        <v>6</v>
      </c>
      <c r="AA40" s="12" t="s">
        <v>13</v>
      </c>
      <c r="AB40" s="13" t="s">
        <v>14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/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.75" x14ac:dyDescent="0.25">
      <c r="A53" s="149"/>
      <c r="B53" s="150"/>
      <c r="C53" s="52"/>
      <c r="D53" s="52"/>
      <c r="E53" s="52"/>
      <c r="F53" s="52"/>
      <c r="G53" s="52"/>
      <c r="M53" s="169" t="s">
        <v>60</v>
      </c>
      <c r="N53" s="170" t="s">
        <v>61</v>
      </c>
      <c r="O53" s="141"/>
      <c r="U53" s="101">
        <f>$W$66*U49+$X$66</f>
        <v>8.6800000000000002E-2</v>
      </c>
      <c r="V53" s="101">
        <f t="shared" ref="V53:AB53" si="13">$W$66*V49+$X$66</f>
        <v>8.6800000000000002E-2</v>
      </c>
      <c r="W53" s="101">
        <f t="shared" si="13"/>
        <v>8.6800000000000002E-2</v>
      </c>
      <c r="X53" s="101">
        <f t="shared" si="13"/>
        <v>8.6800000000000002E-2</v>
      </c>
      <c r="Y53" s="101">
        <f t="shared" si="13"/>
        <v>8.6800000000000002E-2</v>
      </c>
      <c r="Z53" s="101">
        <f t="shared" si="13"/>
        <v>8.6800000000000002E-2</v>
      </c>
      <c r="AA53" s="101">
        <f t="shared" si="13"/>
        <v>8.6800000000000002E-2</v>
      </c>
      <c r="AB53" s="101">
        <f t="shared" si="13"/>
        <v>8.6800000000000002E-2</v>
      </c>
      <c r="AV53" s="39"/>
      <c r="BA53" s="48"/>
    </row>
    <row r="54" spans="1:53" s="30" customFormat="1" ht="14.25" x14ac:dyDescent="0.25">
      <c r="A54" s="149"/>
      <c r="B54" s="150"/>
      <c r="C54" s="52"/>
      <c r="D54" s="52"/>
      <c r="E54" s="52"/>
      <c r="F54" s="52"/>
      <c r="G54" s="52"/>
      <c r="M54" s="169" t="s">
        <v>62</v>
      </c>
      <c r="N54" s="170"/>
      <c r="O54" s="141"/>
      <c r="U54" s="102">
        <f t="shared" ref="U54:AB54" si="14">(($X67*U12+$W67)/($X67*$U12+$W67))</f>
        <v>1</v>
      </c>
      <c r="V54" s="102">
        <f t="shared" si="14"/>
        <v>1</v>
      </c>
      <c r="W54" s="102">
        <f t="shared" si="14"/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69"/>
      <c r="N55" s="170"/>
      <c r="O55" s="141"/>
      <c r="AV55" s="39"/>
      <c r="BA55" s="48"/>
    </row>
    <row r="56" spans="1:53" s="30" customFormat="1" ht="15.75" x14ac:dyDescent="0.25">
      <c r="A56" s="149"/>
      <c r="B56" s="150"/>
      <c r="C56" s="52"/>
      <c r="D56" s="52"/>
      <c r="E56" s="52"/>
      <c r="F56" s="52"/>
      <c r="G56" s="52"/>
      <c r="M56" s="171" t="s">
        <v>63</v>
      </c>
      <c r="N56" s="170" t="s">
        <v>61</v>
      </c>
      <c r="O56" s="141"/>
      <c r="U56" s="102">
        <f>U54*U53</f>
        <v>8.6800000000000002E-2</v>
      </c>
      <c r="V56" s="102">
        <f t="shared" ref="V56:AB56" si="15">V54*V53</f>
        <v>8.6800000000000002E-2</v>
      </c>
      <c r="W56" s="102">
        <f t="shared" si="15"/>
        <v>8.6800000000000002E-2</v>
      </c>
      <c r="X56" s="102">
        <f t="shared" si="15"/>
        <v>8.6800000000000002E-2</v>
      </c>
      <c r="Y56" s="102">
        <f t="shared" si="15"/>
        <v>8.6800000000000002E-2</v>
      </c>
      <c r="Z56" s="102">
        <f t="shared" si="15"/>
        <v>8.6800000000000002E-2</v>
      </c>
      <c r="AA56" s="102">
        <f t="shared" si="15"/>
        <v>8.6800000000000002E-2</v>
      </c>
      <c r="AB56" s="102">
        <f t="shared" si="15"/>
        <v>8.6800000000000002E-2</v>
      </c>
      <c r="AV56" s="39"/>
      <c r="BA56" s="48"/>
    </row>
    <row r="57" spans="1:53" s="30" customFormat="1" ht="15.75" x14ac:dyDescent="0.25">
      <c r="A57" s="149"/>
      <c r="B57" s="150"/>
      <c r="C57" s="52"/>
      <c r="D57" s="52"/>
      <c r="E57" s="52"/>
      <c r="F57" s="52"/>
      <c r="G57" s="52"/>
      <c r="M57" s="171" t="s">
        <v>64</v>
      </c>
      <c r="N57" s="170" t="s">
        <v>61</v>
      </c>
      <c r="O57" s="141"/>
      <c r="U57" s="102">
        <f>U50-U56</f>
        <v>-8.6800000000000002E-2</v>
      </c>
      <c r="V57" s="102">
        <f t="shared" ref="V57:AB57" si="16">V50-V56</f>
        <v>-8.6800000000000002E-2</v>
      </c>
      <c r="W57" s="102">
        <f t="shared" si="16"/>
        <v>-8.6800000000000002E-2</v>
      </c>
      <c r="X57" s="102">
        <f t="shared" si="16"/>
        <v>-8.6800000000000002E-2</v>
      </c>
      <c r="Y57" s="102">
        <f t="shared" si="16"/>
        <v>-8.6800000000000002E-2</v>
      </c>
      <c r="Z57" s="102">
        <f t="shared" si="16"/>
        <v>-8.6800000000000002E-2</v>
      </c>
      <c r="AA57" s="102">
        <f t="shared" si="16"/>
        <v>-8.6800000000000002E-2</v>
      </c>
      <c r="AB57" s="102">
        <f t="shared" si="16"/>
        <v>-8.6800000000000002E-2</v>
      </c>
      <c r="AV57" s="39"/>
      <c r="BA57" s="48"/>
    </row>
    <row r="58" spans="1:53" s="30" customFormat="1" ht="15.75" x14ac:dyDescent="0.25">
      <c r="A58" s="149"/>
      <c r="B58" s="150"/>
      <c r="C58" s="52"/>
      <c r="D58" s="52"/>
      <c r="E58" s="52"/>
      <c r="F58" s="52"/>
      <c r="G58" s="52"/>
      <c r="M58" s="172" t="s">
        <v>79</v>
      </c>
      <c r="N58" s="173" t="s">
        <v>66</v>
      </c>
      <c r="O58" s="141"/>
      <c r="U58" s="103" t="e">
        <f>U57/U36</f>
        <v>#DIV/0!</v>
      </c>
      <c r="V58" s="103" t="e">
        <f>V57/V36</f>
        <v>#DIV/0!</v>
      </c>
      <c r="W58" s="103" t="e">
        <f t="shared" ref="W58:AB58" si="17">W57/W36</f>
        <v>#DIV/0!</v>
      </c>
      <c r="X58" s="103" t="e">
        <f t="shared" si="17"/>
        <v>#DIV/0!</v>
      </c>
      <c r="Y58" s="103" t="e">
        <f t="shared" si="17"/>
        <v>#DIV/0!</v>
      </c>
      <c r="Z58" s="103" t="e">
        <f t="shared" si="17"/>
        <v>#DIV/0!</v>
      </c>
      <c r="AA58" s="103" t="e">
        <f t="shared" si="17"/>
        <v>#DIV/0!</v>
      </c>
      <c r="AB58" s="103" t="e">
        <f t="shared" si="17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1"/>
      <c r="N59" s="173"/>
      <c r="O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4"/>
      <c r="N60" s="175"/>
      <c r="O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4"/>
      <c r="N61" s="175"/>
      <c r="O61" s="141"/>
      <c r="U61" s="11" t="s">
        <v>10</v>
      </c>
      <c r="V61" s="140" t="s">
        <v>15</v>
      </c>
      <c r="W61" s="13" t="s">
        <v>11</v>
      </c>
      <c r="X61" s="14" t="s">
        <v>5</v>
      </c>
      <c r="Y61" s="12" t="s">
        <v>2</v>
      </c>
      <c r="Z61" s="12" t="s">
        <v>6</v>
      </c>
      <c r="AA61" s="12" t="s">
        <v>13</v>
      </c>
      <c r="AB61" s="13" t="s">
        <v>14</v>
      </c>
      <c r="AS61" s="39"/>
      <c r="AX61" s="48"/>
    </row>
    <row r="62" spans="1:53" s="30" customFormat="1" ht="15.75" x14ac:dyDescent="0.25">
      <c r="I62" s="17"/>
      <c r="L62" s="106"/>
      <c r="M62" s="172" t="s">
        <v>65</v>
      </c>
      <c r="N62" s="173" t="s">
        <v>67</v>
      </c>
      <c r="O62" s="141"/>
      <c r="U62" s="107"/>
      <c r="V62" s="107" t="str">
        <f t="shared" ref="V62:AB62" si="18">IF(ISNUMBER(V58),IF(VolumeCorr=TRUE,IF(UnknownSampleCheck=TRUE,V58/V23,V58/V23/$M$12),IF(UnknownSampleCheck=TRUE,V58,V58/$M$12)),"")</f>
        <v/>
      </c>
      <c r="W62" s="107" t="str">
        <f t="shared" si="18"/>
        <v/>
      </c>
      <c r="X62" s="107" t="str">
        <f t="shared" si="18"/>
        <v/>
      </c>
      <c r="Y62" s="107" t="str">
        <f t="shared" si="18"/>
        <v/>
      </c>
      <c r="Z62" s="107" t="str">
        <f t="shared" si="18"/>
        <v/>
      </c>
      <c r="AA62" s="107" t="str">
        <f t="shared" si="18"/>
        <v/>
      </c>
      <c r="AB62" s="107" t="str">
        <f t="shared" si="18"/>
        <v/>
      </c>
      <c r="AS62" s="39"/>
      <c r="AX62" s="48"/>
    </row>
    <row r="63" spans="1:53" s="30" customFormat="1" x14ac:dyDescent="0.2">
      <c r="I63" s="17"/>
      <c r="L63" s="17"/>
      <c r="M63" s="187"/>
      <c r="N63" s="188"/>
      <c r="O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8"/>
      <c r="N64" s="179"/>
      <c r="O64" s="180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S64" s="115"/>
    </row>
    <row r="65" spans="9:52" s="30" customFormat="1" ht="14.25" x14ac:dyDescent="0.25">
      <c r="I65" s="17"/>
      <c r="L65" s="17"/>
      <c r="M65" s="181" t="s">
        <v>55</v>
      </c>
      <c r="N65" s="182"/>
      <c r="O65" s="141"/>
      <c r="U65" s="154"/>
      <c r="V65" s="154"/>
      <c r="W65" s="155" t="s">
        <v>7</v>
      </c>
      <c r="X65" s="155" t="s">
        <v>8</v>
      </c>
      <c r="Y65" s="155"/>
      <c r="Z65" s="155"/>
      <c r="AA65" s="155"/>
      <c r="AB65" s="155"/>
      <c r="AH65" s="2"/>
      <c r="AI65" s="2"/>
      <c r="AS65" s="39"/>
      <c r="AX65" s="48"/>
    </row>
    <row r="66" spans="9:52" s="30" customFormat="1" ht="14.25" x14ac:dyDescent="0.2">
      <c r="I66" s="17"/>
      <c r="L66" s="17"/>
      <c r="M66" s="183" t="s">
        <v>73</v>
      </c>
      <c r="N66" s="193" t="s">
        <v>74</v>
      </c>
      <c r="O66" s="193"/>
      <c r="U66" s="156"/>
      <c r="V66" s="156"/>
      <c r="W66" s="186">
        <v>-1.66E-2</v>
      </c>
      <c r="X66" s="186">
        <v>8.6800000000000002E-2</v>
      </c>
      <c r="Y66" s="116" t="s">
        <v>39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2"/>
      <c r="AS66" s="39"/>
      <c r="AX66" s="48"/>
    </row>
    <row r="67" spans="9:52" s="30" customFormat="1" ht="14.25" x14ac:dyDescent="0.25">
      <c r="I67" s="17"/>
      <c r="M67" s="184" t="s">
        <v>62</v>
      </c>
      <c r="N67" s="185" t="s">
        <v>70</v>
      </c>
      <c r="O67" s="141"/>
      <c r="U67" s="156"/>
      <c r="V67" s="156"/>
      <c r="W67" s="157">
        <v>2.0000000000000001E-4</v>
      </c>
      <c r="X67" s="157">
        <v>6.7000000000000004E-2</v>
      </c>
      <c r="Y67" s="157"/>
      <c r="Z67" s="157"/>
      <c r="AA67" s="157"/>
      <c r="AB67" s="157"/>
      <c r="AH67" s="2"/>
      <c r="AI67" s="2"/>
      <c r="AS67" s="39"/>
      <c r="AX67" s="48"/>
    </row>
    <row r="68" spans="9:52" s="30" customFormat="1" x14ac:dyDescent="0.2">
      <c r="I68" s="17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7</xdr:col>
                    <xdr:colOff>3457575</xdr:colOff>
                    <xdr:row>1</xdr:row>
                    <xdr:rowOff>152400</xdr:rowOff>
                  </from>
                  <to>
                    <xdr:col>8</xdr:col>
                    <xdr:colOff>114300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161925</xdr:rowOff>
                  </from>
                  <to>
                    <xdr:col>8</xdr:col>
                    <xdr:colOff>123825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8DB2-6E7A-4BD2-87DD-B2EE6BCC57A8}">
  <dimension ref="A1:BH129"/>
  <sheetViews>
    <sheetView showGridLines="0" tabSelected="1" topLeftCell="K1" zoomScale="101" zoomScaleNormal="101" workbookViewId="0">
      <selection activeCell="W23" sqref="W23"/>
    </sheetView>
  </sheetViews>
  <sheetFormatPr defaultColWidth="11.42578125" defaultRowHeight="12.75" x14ac:dyDescent="0.2"/>
  <cols>
    <col min="1" max="1" width="31" style="39" customWidth="1"/>
    <col min="2" max="2" width="4" style="39" customWidth="1"/>
    <col min="3" max="3" width="15.42578125" style="39" bestFit="1" customWidth="1"/>
    <col min="4" max="4" width="19.42578125" style="39" bestFit="1" customWidth="1"/>
    <col min="5" max="5" width="33.140625" style="39" bestFit="1" customWidth="1"/>
    <col min="6" max="6" width="12.140625" style="39" customWidth="1"/>
    <col min="7" max="7" width="10.42578125" style="39" customWidth="1"/>
    <col min="8" max="8" width="54.7109375" style="17" customWidth="1"/>
    <col min="9" max="9" width="40.85546875" style="17" customWidth="1"/>
    <col min="10" max="10" width="14.85546875" style="17" customWidth="1"/>
    <col min="11" max="11" width="5.42578125" style="17" customWidth="1"/>
    <col min="12" max="12" width="40.85546875" style="17" customWidth="1"/>
    <col min="13" max="13" width="43.42578125" style="17" customWidth="1"/>
    <col min="14" max="14" width="27.28515625" style="17" customWidth="1"/>
    <col min="15" max="15" width="18.7109375" style="17" customWidth="1"/>
    <col min="16" max="16" width="11.85546875" style="17" customWidth="1"/>
    <col min="17" max="18" width="9.5703125" style="17" customWidth="1"/>
    <col min="19" max="20" width="8.7109375" style="17" customWidth="1"/>
    <col min="21" max="21" width="18.85546875" style="17" customWidth="1"/>
    <col min="22" max="22" width="11.85546875" style="17" customWidth="1"/>
    <col min="23" max="23" width="15.7109375" style="17" customWidth="1"/>
    <col min="24" max="24" width="10.7109375" style="17" customWidth="1"/>
    <col min="25" max="26" width="12.42578125" style="17" customWidth="1"/>
    <col min="27" max="27" width="9.42578125" style="17" customWidth="1"/>
    <col min="28" max="28" width="11.42578125" style="17"/>
    <col min="29" max="29" width="7.7109375" style="17" customWidth="1"/>
    <col min="30" max="30" width="8.7109375" style="17" customWidth="1"/>
    <col min="31" max="31" width="7.5703125" style="17" customWidth="1"/>
    <col min="32" max="32" width="8.42578125" style="17" customWidth="1"/>
    <col min="33" max="33" width="8.7109375" style="17" customWidth="1"/>
    <col min="34" max="34" width="7.140625" style="17" customWidth="1"/>
    <col min="35" max="35" width="7.42578125" style="17" customWidth="1"/>
    <col min="36" max="36" width="5" style="17" customWidth="1"/>
    <col min="37" max="37" width="7.28515625" style="17" customWidth="1"/>
    <col min="38" max="38" width="7.140625" style="17" customWidth="1"/>
    <col min="39" max="39" width="6.7109375" style="17" customWidth="1"/>
    <col min="40" max="40" width="5.7109375" style="17" customWidth="1"/>
    <col min="41" max="41" width="8.28515625" style="17" customWidth="1"/>
    <col min="42" max="42" width="8.7109375" style="17" customWidth="1"/>
    <col min="43" max="43" width="8.28515625" style="17" customWidth="1"/>
    <col min="44" max="44" width="9.140625" style="17" customWidth="1"/>
    <col min="45" max="45" width="8" style="17" customWidth="1"/>
    <col min="46" max="46" width="8.7109375" style="17" customWidth="1"/>
    <col min="47" max="47" width="7.7109375" style="17" customWidth="1"/>
    <col min="48" max="49" width="7.42578125" style="17" customWidth="1"/>
    <col min="50" max="52" width="10" style="118" customWidth="1"/>
    <col min="53" max="54" width="8.42578125" style="17" customWidth="1"/>
    <col min="55" max="55" width="6.28515625" style="119" customWidth="1"/>
    <col min="56" max="58" width="7.28515625" style="17" customWidth="1"/>
    <col min="59" max="79" width="10.7109375" style="17" customWidth="1"/>
    <col min="80" max="16384" width="11.42578125" style="17"/>
  </cols>
  <sheetData>
    <row r="1" spans="1:59" s="21" customFormat="1" x14ac:dyDescent="0.2">
      <c r="A1" s="18" t="s">
        <v>20</v>
      </c>
      <c r="B1" s="19"/>
      <c r="C1" s="91" t="s">
        <v>0</v>
      </c>
      <c r="D1" s="192" t="s">
        <v>35</v>
      </c>
      <c r="E1" s="192"/>
      <c r="F1" s="192"/>
      <c r="G1" s="192"/>
      <c r="H1" s="142" t="s">
        <v>31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127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4.25" x14ac:dyDescent="0.2">
      <c r="A3" s="33" t="s">
        <v>34</v>
      </c>
      <c r="B3" s="34"/>
      <c r="D3" s="35"/>
      <c r="E3" s="35"/>
      <c r="F3" s="28"/>
      <c r="G3" s="29"/>
      <c r="I3" s="145" t="s">
        <v>29</v>
      </c>
      <c r="L3" s="146" t="s">
        <v>47</v>
      </c>
      <c r="M3" s="36"/>
      <c r="N3" s="1"/>
      <c r="U3" s="11" t="s">
        <v>16</v>
      </c>
      <c r="V3" s="140" t="s">
        <v>15</v>
      </c>
      <c r="W3" s="13" t="s">
        <v>11</v>
      </c>
      <c r="X3" s="14" t="s">
        <v>5</v>
      </c>
      <c r="Y3" s="12" t="s">
        <v>2</v>
      </c>
      <c r="Z3" s="12" t="s">
        <v>6</v>
      </c>
      <c r="AA3" s="12" t="s">
        <v>13</v>
      </c>
      <c r="AB3" s="13" t="s">
        <v>14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36</v>
      </c>
      <c r="C5" s="33"/>
      <c r="D5" s="33"/>
      <c r="E5" s="33"/>
      <c r="F5" s="33"/>
      <c r="G5" s="33"/>
      <c r="I5" s="145" t="s">
        <v>30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4.25" x14ac:dyDescent="0.2">
      <c r="A16" s="52"/>
      <c r="B16" s="52"/>
      <c r="C16" s="52"/>
      <c r="D16" s="52"/>
      <c r="E16" s="52"/>
      <c r="F16" s="52"/>
      <c r="G16" s="52"/>
      <c r="L16" s="147" t="s">
        <v>48</v>
      </c>
      <c r="M16" s="67"/>
      <c r="N16" s="67"/>
      <c r="O16" s="67"/>
      <c r="P16" s="67"/>
      <c r="Q16" s="67"/>
      <c r="R16" s="67"/>
      <c r="S16" s="67"/>
      <c r="T16" s="67"/>
      <c r="U16" s="11" t="s">
        <v>16</v>
      </c>
      <c r="V16" s="140" t="s">
        <v>15</v>
      </c>
      <c r="W16" s="13" t="s">
        <v>11</v>
      </c>
      <c r="X16" s="14" t="s">
        <v>5</v>
      </c>
      <c r="Y16" s="12" t="s">
        <v>2</v>
      </c>
      <c r="Z16" s="12" t="s">
        <v>6</v>
      </c>
      <c r="AA16" s="12" t="s">
        <v>13</v>
      </c>
      <c r="AB16" s="13" t="s">
        <v>14</v>
      </c>
      <c r="AE16" s="68"/>
      <c r="AG16" s="59"/>
      <c r="AV16" s="39"/>
      <c r="BA16" s="48"/>
    </row>
    <row r="17" spans="1:53" s="30" customFormat="1" ht="15" x14ac:dyDescent="0.2">
      <c r="A17" s="52"/>
      <c r="B17" s="52"/>
      <c r="C17" s="52"/>
      <c r="D17" s="52"/>
      <c r="E17" s="52"/>
      <c r="F17" s="52"/>
      <c r="G17" s="52"/>
      <c r="L17" s="67"/>
      <c r="M17" s="67" t="s">
        <v>24</v>
      </c>
      <c r="N17" s="69" t="s">
        <v>32</v>
      </c>
      <c r="O17" s="67"/>
      <c r="P17" s="67"/>
      <c r="Q17" s="67"/>
      <c r="R17" s="67"/>
      <c r="S17" s="67"/>
      <c r="T17" s="67"/>
      <c r="U17" s="67"/>
      <c r="V17" s="9" t="str">
        <f>IF(ISNUMBER(V13),V13-($P$14*V12+$P$13),"")</f>
        <v/>
      </c>
      <c r="W17" s="9" t="str">
        <f t="shared" ref="W17:AB17" si="0">IF(ISNUMBER(W13),W13-($P$14*W12+$P$13),"")</f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5" x14ac:dyDescent="0.2">
      <c r="A18" s="160" t="s">
        <v>49</v>
      </c>
      <c r="B18" s="160" t="s">
        <v>22</v>
      </c>
      <c r="C18" s="160"/>
      <c r="D18" s="161"/>
      <c r="E18" s="52"/>
      <c r="F18" s="54"/>
      <c r="G18" s="52"/>
      <c r="L18" s="71"/>
      <c r="M18" s="67" t="s">
        <v>25</v>
      </c>
      <c r="N18" s="69" t="s">
        <v>32</v>
      </c>
      <c r="O18" s="67"/>
      <c r="P18" s="67"/>
      <c r="Q18" s="67"/>
      <c r="R18" s="67"/>
      <c r="S18" s="67"/>
      <c r="T18" s="67"/>
      <c r="U18" s="67"/>
      <c r="V18" s="9" t="e">
        <f>V17-$AB$17</f>
        <v>#VALUE!</v>
      </c>
      <c r="W18" s="9" t="e">
        <f t="shared" ref="W18:AB18" si="1">W17-$AB$17</f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2" t="s">
        <v>50</v>
      </c>
      <c r="B19" s="162" t="s">
        <v>56</v>
      </c>
      <c r="C19" s="141"/>
      <c r="D19" s="161"/>
      <c r="E19" s="52"/>
      <c r="F19" s="54"/>
      <c r="G19" s="52"/>
      <c r="L19" s="67"/>
      <c r="M19" s="73" t="s">
        <v>21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26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3" t="s">
        <v>51</v>
      </c>
      <c r="B20" s="164" t="s">
        <v>57</v>
      </c>
      <c r="C20" s="161"/>
      <c r="D20" s="141"/>
      <c r="E20" s="52"/>
      <c r="F20" s="54"/>
      <c r="G20" s="52"/>
      <c r="L20" s="78"/>
      <c r="M20" s="73" t="s">
        <v>76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27</v>
      </c>
      <c r="AE20" s="77"/>
      <c r="AF20" s="148" t="str">
        <f>AB3</f>
        <v>5Ama</v>
      </c>
      <c r="AV20" s="39"/>
      <c r="BA20" s="48"/>
    </row>
    <row r="21" spans="1:53" s="30" customFormat="1" ht="15" x14ac:dyDescent="0.25">
      <c r="A21" s="165" t="s">
        <v>52</v>
      </c>
      <c r="B21" s="166" t="s">
        <v>58</v>
      </c>
      <c r="C21" s="161"/>
      <c r="D21" s="161"/>
      <c r="E21" s="52"/>
      <c r="F21" s="52"/>
      <c r="G21" s="52"/>
      <c r="L21" s="78"/>
      <c r="M21" s="79" t="s">
        <v>44</v>
      </c>
      <c r="N21" s="80" t="s">
        <v>38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IF(ISNUMBER(V17),IF(Titrvol20=TRUE,IF(UnknownS20=FALSE,V17/V23,V17/V23/$M$12),IF(UnknownS20=FALSE,V17,V17/$M$12)),"")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 t="shared" ref="AC21" si="5"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25">
      <c r="A22" s="167" t="s">
        <v>59</v>
      </c>
      <c r="B22" s="168" t="s">
        <v>23</v>
      </c>
      <c r="C22" s="141"/>
      <c r="D22" s="161"/>
      <c r="E22" s="52"/>
      <c r="F22" s="52"/>
      <c r="G22" s="52"/>
      <c r="I22" s="151" t="b">
        <v>1</v>
      </c>
      <c r="L22" s="67"/>
      <c r="M22" s="79" t="s">
        <v>45</v>
      </c>
      <c r="N22" s="80" t="s">
        <v>38</v>
      </c>
      <c r="O22" s="67"/>
      <c r="P22" s="67"/>
      <c r="Q22" s="67"/>
      <c r="R22" s="67"/>
      <c r="S22" s="67"/>
      <c r="T22" s="67"/>
      <c r="U22" s="81"/>
      <c r="V22" s="82" t="e">
        <f>V21-$AB$21</f>
        <v>#VALUE!</v>
      </c>
      <c r="W22" s="82" t="e">
        <f t="shared" ref="W22:AB22" si="6">W21-$AB$21</f>
        <v>#VALUE!</v>
      </c>
      <c r="X22" s="82" t="e">
        <f t="shared" si="6"/>
        <v>#VALUE!</v>
      </c>
      <c r="Y22" s="82" t="e">
        <f t="shared" si="6"/>
        <v>#VALUE!</v>
      </c>
      <c r="Z22" s="82" t="e">
        <f t="shared" si="6"/>
        <v>#VALUE!</v>
      </c>
      <c r="AA22" s="82" t="e">
        <f t="shared" si="6"/>
        <v>#VALUE!</v>
      </c>
      <c r="AB22" s="82" t="e">
        <f t="shared" si="6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33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>IF(ISNUMBER(W8),V23-(V23*W8/1000)/$M$14,V23)</f>
        <v>1</v>
      </c>
      <c r="X23" s="10">
        <f t="shared" ref="X23:AB23" si="7">IF(ISNUMBER(X8),W23-(W23*X8/1000)/$M$14,W23)</f>
        <v>1</v>
      </c>
      <c r="Y23" s="10">
        <f t="shared" si="7"/>
        <v>1</v>
      </c>
      <c r="Z23" s="10">
        <f t="shared" si="7"/>
        <v>1</v>
      </c>
      <c r="AA23" s="10">
        <f t="shared" si="7"/>
        <v>1</v>
      </c>
      <c r="AB23" s="10">
        <f t="shared" si="7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4.25" x14ac:dyDescent="0.2">
      <c r="A26" s="19"/>
      <c r="B26" s="19"/>
      <c r="C26" s="39"/>
      <c r="D26" s="20"/>
      <c r="E26" s="20"/>
      <c r="F26" s="20"/>
      <c r="G26" s="20"/>
      <c r="L26" s="152" t="s">
        <v>53</v>
      </c>
      <c r="M26" s="133"/>
      <c r="N26" s="134"/>
      <c r="O26" s="133"/>
      <c r="P26" s="133"/>
      <c r="Q26" s="133"/>
      <c r="R26" s="133"/>
      <c r="S26" s="133"/>
      <c r="T26" s="133"/>
      <c r="U26" s="11" t="s">
        <v>16</v>
      </c>
      <c r="V26" s="140" t="s">
        <v>15</v>
      </c>
      <c r="W26" s="13" t="s">
        <v>11</v>
      </c>
      <c r="X26" s="14" t="s">
        <v>5</v>
      </c>
      <c r="Y26" s="12" t="s">
        <v>2</v>
      </c>
      <c r="Z26" s="12" t="s">
        <v>6</v>
      </c>
      <c r="AA26" s="12" t="s">
        <v>13</v>
      </c>
      <c r="AB26" s="13" t="s">
        <v>14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126" t="s">
        <v>37</v>
      </c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25">
      <c r="A29" s="23"/>
      <c r="B29" s="150"/>
      <c r="C29" s="52"/>
      <c r="D29" s="52"/>
      <c r="E29" s="52"/>
      <c r="F29" s="52"/>
      <c r="G29" s="52"/>
      <c r="L29" s="133"/>
      <c r="M29" s="137" t="s">
        <v>40</v>
      </c>
      <c r="N29" s="138" t="s">
        <v>46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8">W58</f>
        <v>#DIV/0!</v>
      </c>
      <c r="X29" s="139" t="e">
        <f t="shared" si="8"/>
        <v>#DIV/0!</v>
      </c>
      <c r="Y29" s="139" t="e">
        <f t="shared" si="8"/>
        <v>#DIV/0!</v>
      </c>
      <c r="Z29" s="139" t="e">
        <f t="shared" si="8"/>
        <v>#DIV/0!</v>
      </c>
      <c r="AA29" s="139" t="e">
        <f t="shared" si="8"/>
        <v>#DIV/0!</v>
      </c>
      <c r="AB29" s="139" t="e">
        <f t="shared" si="8"/>
        <v>#DIV/0!</v>
      </c>
      <c r="AC29" s="59"/>
      <c r="AD29" s="59"/>
      <c r="AV29" s="39"/>
      <c r="BA29" s="48"/>
    </row>
    <row r="30" spans="1:53" s="30" customFormat="1" ht="15" x14ac:dyDescent="0.25">
      <c r="A30" s="49"/>
      <c r="B30" s="150"/>
      <c r="C30" s="52"/>
      <c r="D30" s="52"/>
      <c r="E30" s="52"/>
      <c r="F30" s="52"/>
      <c r="G30" s="52"/>
      <c r="L30" s="133"/>
      <c r="M30" s="137" t="s">
        <v>41</v>
      </c>
      <c r="N30" s="138" t="s">
        <v>38</v>
      </c>
      <c r="O30" s="153"/>
      <c r="P30" s="153"/>
      <c r="Q30" s="153"/>
      <c r="R30" s="153"/>
      <c r="S30" s="153"/>
      <c r="T30" s="153"/>
      <c r="U30" s="153"/>
      <c r="V30" s="139" t="str">
        <f t="shared" ref="V30" si="9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10">Z62</f>
        <v/>
      </c>
      <c r="AA30" s="139" t="str">
        <f t="shared" si="10"/>
        <v/>
      </c>
      <c r="AB30" s="139" t="str">
        <f t="shared" si="10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25">
      <c r="A31" s="149"/>
      <c r="B31" s="150"/>
      <c r="C31" s="52"/>
      <c r="D31" s="52"/>
      <c r="E31" s="52"/>
      <c r="F31" s="52"/>
      <c r="G31" s="52"/>
      <c r="L31" s="133"/>
      <c r="M31" s="137" t="s">
        <v>42</v>
      </c>
      <c r="N31" s="138" t="s">
        <v>38</v>
      </c>
      <c r="O31" s="133"/>
      <c r="P31" s="133"/>
      <c r="Q31" s="133"/>
      <c r="R31" s="133"/>
      <c r="S31" s="133"/>
      <c r="T31" s="133"/>
      <c r="U31" s="133"/>
      <c r="V31" s="139" t="e">
        <f>V30-$V$30</f>
        <v>#VALUE!</v>
      </c>
      <c r="W31" s="139" t="e">
        <f t="shared" ref="W31:AB31" si="11">W30-$V$30</f>
        <v>#VALUE!</v>
      </c>
      <c r="X31" s="139" t="e">
        <f t="shared" si="11"/>
        <v>#VALUE!</v>
      </c>
      <c r="Y31" s="139" t="e">
        <f t="shared" si="11"/>
        <v>#VALUE!</v>
      </c>
      <c r="Z31" s="139" t="e">
        <f t="shared" si="11"/>
        <v>#VALUE!</v>
      </c>
      <c r="AA31" s="139" t="e">
        <f t="shared" si="11"/>
        <v>#VALUE!</v>
      </c>
      <c r="AB31" s="139" t="e">
        <f t="shared" si="11"/>
        <v>#VALUE!</v>
      </c>
      <c r="AC31" s="59"/>
      <c r="AD31" s="59"/>
      <c r="AI31" s="90"/>
      <c r="AM31" s="90"/>
      <c r="AV31" s="39"/>
      <c r="BA31" s="48"/>
    </row>
    <row r="32" spans="1:53" s="30" customFormat="1" ht="14.25" x14ac:dyDescent="0.25">
      <c r="A32" s="149"/>
      <c r="B32" s="150"/>
      <c r="C32" s="52"/>
      <c r="D32" s="52"/>
      <c r="E32" s="52"/>
      <c r="F32" s="52"/>
      <c r="G32" s="52"/>
      <c r="L32" s="133"/>
      <c r="M32" s="137" t="s">
        <v>43</v>
      </c>
      <c r="N32" s="138" t="s">
        <v>1</v>
      </c>
      <c r="O32" s="153"/>
      <c r="P32" s="153"/>
      <c r="Q32" s="153"/>
      <c r="R32" s="153"/>
      <c r="S32" s="153"/>
      <c r="T32" s="153"/>
      <c r="U32" s="138"/>
      <c r="V32" s="139" t="e">
        <f>V30/V21</f>
        <v>#VALUE!</v>
      </c>
      <c r="W32" s="139" t="e">
        <f t="shared" ref="W32:AB32" si="12">W30/W21</f>
        <v>#VALUE!</v>
      </c>
      <c r="X32" s="139" t="e">
        <f t="shared" si="12"/>
        <v>#VALUE!</v>
      </c>
      <c r="Y32" s="139" t="e">
        <f t="shared" si="12"/>
        <v>#VALUE!</v>
      </c>
      <c r="Z32" s="139" t="e">
        <f t="shared" si="12"/>
        <v>#VALUE!</v>
      </c>
      <c r="AA32" s="139" t="e">
        <f t="shared" si="12"/>
        <v>#VALUE!</v>
      </c>
      <c r="AB32" s="139" t="e">
        <f t="shared" si="12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4.25" x14ac:dyDescent="0.2">
      <c r="A34" s="149"/>
      <c r="B34" s="150"/>
      <c r="C34" s="52"/>
      <c r="D34" s="52"/>
      <c r="E34" s="52"/>
      <c r="F34" s="52"/>
      <c r="G34" s="52"/>
      <c r="L34" s="146" t="s">
        <v>54</v>
      </c>
      <c r="M34" s="91"/>
      <c r="N34" s="91"/>
      <c r="U34" s="91" t="s">
        <v>9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3</v>
      </c>
      <c r="V35" s="91" t="s">
        <v>4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4.25" x14ac:dyDescent="0.25">
      <c r="A36" s="149"/>
      <c r="B36" s="150"/>
      <c r="C36" s="52"/>
      <c r="D36" s="52"/>
      <c r="E36" s="52"/>
      <c r="F36" s="52"/>
      <c r="G36" s="52"/>
      <c r="L36" s="131" t="s">
        <v>28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12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19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10</v>
      </c>
      <c r="V40" s="140" t="s">
        <v>15</v>
      </c>
      <c r="W40" s="13" t="s">
        <v>11</v>
      </c>
      <c r="X40" s="14" t="s">
        <v>5</v>
      </c>
      <c r="Y40" s="12" t="s">
        <v>2</v>
      </c>
      <c r="Z40" s="12" t="s">
        <v>6</v>
      </c>
      <c r="AA40" s="12" t="s">
        <v>13</v>
      </c>
      <c r="AB40" s="13" t="s">
        <v>14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/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.75" x14ac:dyDescent="0.25">
      <c r="A53" s="149"/>
      <c r="B53" s="150"/>
      <c r="C53" s="52"/>
      <c r="D53" s="52"/>
      <c r="E53" s="52"/>
      <c r="F53" s="52"/>
      <c r="G53" s="52"/>
      <c r="M53" s="169" t="s">
        <v>60</v>
      </c>
      <c r="N53" s="170" t="s">
        <v>61</v>
      </c>
      <c r="O53" s="141"/>
      <c r="P53" s="141"/>
      <c r="U53" s="101">
        <f>$W$66*U49+$X$66</f>
        <v>0.12479999999999999</v>
      </c>
      <c r="V53" s="101">
        <f t="shared" ref="V53:AB53" si="13">$W$66*V49+$X$66</f>
        <v>0.12479999999999999</v>
      </c>
      <c r="W53" s="101">
        <f t="shared" si="13"/>
        <v>0.12479999999999999</v>
      </c>
      <c r="X53" s="101">
        <f t="shared" si="13"/>
        <v>0.12479999999999999</v>
      </c>
      <c r="Y53" s="101">
        <f t="shared" si="13"/>
        <v>0.12479999999999999</v>
      </c>
      <c r="Z53" s="101">
        <f t="shared" si="13"/>
        <v>0.12479999999999999</v>
      </c>
      <c r="AA53" s="101">
        <f t="shared" si="13"/>
        <v>0.12479999999999999</v>
      </c>
      <c r="AB53" s="101">
        <f t="shared" si="13"/>
        <v>0.12479999999999999</v>
      </c>
      <c r="AV53" s="39"/>
      <c r="BA53" s="48"/>
    </row>
    <row r="54" spans="1:53" s="30" customFormat="1" ht="14.25" x14ac:dyDescent="0.25">
      <c r="A54" s="149"/>
      <c r="B54" s="150"/>
      <c r="C54" s="52"/>
      <c r="D54" s="52"/>
      <c r="E54" s="52"/>
      <c r="F54" s="52"/>
      <c r="G54" s="52"/>
      <c r="M54" s="169" t="s">
        <v>62</v>
      </c>
      <c r="N54" s="170"/>
      <c r="O54" s="141"/>
      <c r="P54" s="141"/>
      <c r="U54" s="102">
        <f>(($X67*U12+$W67)/($X67*$U12+$W67))</f>
        <v>1</v>
      </c>
      <c r="V54" s="102">
        <f>(($X67*V12+$W67)/($X67*$U12+$W67))</f>
        <v>1</v>
      </c>
      <c r="W54" s="102">
        <f t="shared" ref="W54:AB54" si="14">(($X67*W12+$W67)/($X67*$U12+$W67))</f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69"/>
      <c r="N55" s="170"/>
      <c r="O55" s="141"/>
      <c r="P55" s="141"/>
      <c r="AV55" s="39"/>
      <c r="BA55" s="48"/>
    </row>
    <row r="56" spans="1:53" s="30" customFormat="1" ht="15.75" x14ac:dyDescent="0.25">
      <c r="A56" s="149"/>
      <c r="B56" s="150"/>
      <c r="C56" s="52"/>
      <c r="D56" s="52"/>
      <c r="E56" s="52"/>
      <c r="F56" s="52"/>
      <c r="G56" s="52"/>
      <c r="M56" s="171" t="s">
        <v>63</v>
      </c>
      <c r="N56" s="170" t="s">
        <v>61</v>
      </c>
      <c r="O56" s="141"/>
      <c r="P56" s="141"/>
      <c r="U56" s="102">
        <f>U54*U53</f>
        <v>0.12479999999999999</v>
      </c>
      <c r="V56" s="102">
        <f t="shared" ref="V56:AB56" si="15">V54*V53</f>
        <v>0.12479999999999999</v>
      </c>
      <c r="W56" s="102">
        <f t="shared" si="15"/>
        <v>0.12479999999999999</v>
      </c>
      <c r="X56" s="102">
        <f t="shared" si="15"/>
        <v>0.12479999999999999</v>
      </c>
      <c r="Y56" s="102">
        <f t="shared" si="15"/>
        <v>0.12479999999999999</v>
      </c>
      <c r="Z56" s="102">
        <f t="shared" si="15"/>
        <v>0.12479999999999999</v>
      </c>
      <c r="AA56" s="102">
        <f t="shared" si="15"/>
        <v>0.12479999999999999</v>
      </c>
      <c r="AB56" s="102">
        <f t="shared" si="15"/>
        <v>0.12479999999999999</v>
      </c>
      <c r="AV56" s="39"/>
      <c r="BA56" s="48"/>
    </row>
    <row r="57" spans="1:53" s="30" customFormat="1" ht="15.75" x14ac:dyDescent="0.25">
      <c r="A57" s="149"/>
      <c r="B57" s="150"/>
      <c r="C57" s="52"/>
      <c r="D57" s="52"/>
      <c r="E57" s="52"/>
      <c r="F57" s="52"/>
      <c r="G57" s="52"/>
      <c r="M57" s="171" t="s">
        <v>64</v>
      </c>
      <c r="N57" s="170" t="s">
        <v>61</v>
      </c>
      <c r="O57" s="141"/>
      <c r="P57" s="141"/>
      <c r="U57" s="102">
        <f>U50-U56</f>
        <v>-0.12479999999999999</v>
      </c>
      <c r="V57" s="102">
        <f t="shared" ref="V57:AB57" si="16">V50-V56</f>
        <v>-0.12479999999999999</v>
      </c>
      <c r="W57" s="102">
        <f t="shared" si="16"/>
        <v>-0.12479999999999999</v>
      </c>
      <c r="X57" s="102">
        <f t="shared" si="16"/>
        <v>-0.12479999999999999</v>
      </c>
      <c r="Y57" s="102">
        <f t="shared" si="16"/>
        <v>-0.12479999999999999</v>
      </c>
      <c r="Z57" s="102">
        <f t="shared" si="16"/>
        <v>-0.12479999999999999</v>
      </c>
      <c r="AA57" s="102">
        <f t="shared" si="16"/>
        <v>-0.12479999999999999</v>
      </c>
      <c r="AB57" s="102">
        <f t="shared" si="16"/>
        <v>-0.12479999999999999</v>
      </c>
      <c r="AV57" s="39"/>
      <c r="BA57" s="48"/>
    </row>
    <row r="58" spans="1:53" s="30" customFormat="1" ht="15.75" x14ac:dyDescent="0.25">
      <c r="A58" s="149"/>
      <c r="B58" s="150"/>
      <c r="C58" s="52"/>
      <c r="D58" s="52"/>
      <c r="E58" s="52"/>
      <c r="F58" s="52"/>
      <c r="G58" s="52"/>
      <c r="M58" s="172" t="s">
        <v>79</v>
      </c>
      <c r="N58" s="173" t="s">
        <v>66</v>
      </c>
      <c r="O58" s="141"/>
      <c r="P58" s="141"/>
      <c r="U58" s="103" t="e">
        <f>U57/U36</f>
        <v>#DIV/0!</v>
      </c>
      <c r="V58" s="103" t="e">
        <f>V57/V36</f>
        <v>#DIV/0!</v>
      </c>
      <c r="W58" s="103" t="e">
        <f t="shared" ref="W58:AB58" si="17">W57/W36</f>
        <v>#DIV/0!</v>
      </c>
      <c r="X58" s="103" t="e">
        <f t="shared" si="17"/>
        <v>#DIV/0!</v>
      </c>
      <c r="Y58" s="103" t="e">
        <f t="shared" si="17"/>
        <v>#DIV/0!</v>
      </c>
      <c r="Z58" s="103" t="e">
        <f t="shared" si="17"/>
        <v>#DIV/0!</v>
      </c>
      <c r="AA58" s="103" t="e">
        <f t="shared" si="17"/>
        <v>#DIV/0!</v>
      </c>
      <c r="AB58" s="103" t="e">
        <f t="shared" si="17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1"/>
      <c r="N59" s="173"/>
      <c r="O59" s="141"/>
      <c r="P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4"/>
      <c r="N60" s="175"/>
      <c r="O60" s="141"/>
      <c r="P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4"/>
      <c r="N61" s="175"/>
      <c r="O61" s="141"/>
      <c r="P61" s="141"/>
      <c r="U61" s="11" t="s">
        <v>10</v>
      </c>
      <c r="V61" s="140" t="s">
        <v>15</v>
      </c>
      <c r="W61" s="13" t="s">
        <v>11</v>
      </c>
      <c r="X61" s="14" t="s">
        <v>5</v>
      </c>
      <c r="Y61" s="12" t="s">
        <v>2</v>
      </c>
      <c r="Z61" s="12" t="s">
        <v>6</v>
      </c>
      <c r="AA61" s="12" t="s">
        <v>13</v>
      </c>
      <c r="AB61" s="13" t="s">
        <v>14</v>
      </c>
      <c r="AS61" s="39"/>
      <c r="AX61" s="48"/>
    </row>
    <row r="62" spans="1:53" s="30" customFormat="1" ht="15.75" x14ac:dyDescent="0.25">
      <c r="I62" s="17"/>
      <c r="L62" s="106"/>
      <c r="M62" s="172" t="s">
        <v>65</v>
      </c>
      <c r="N62" s="173" t="s">
        <v>67</v>
      </c>
      <c r="O62" s="141"/>
      <c r="P62" s="141"/>
      <c r="U62" s="107"/>
      <c r="V62" s="107" t="str">
        <f t="shared" ref="V62:AB62" si="18">IF(ISNUMBER(V58),IF(Titrvol20=TRUE,IF(UnknownS20=TRUE,V58/V23,V58/V23/$M$12),IF(UnknownS20=TRUE,V58,V58/$M$12)),"")</f>
        <v/>
      </c>
      <c r="W62" s="107" t="str">
        <f t="shared" si="18"/>
        <v/>
      </c>
      <c r="X62" s="107" t="str">
        <f t="shared" si="18"/>
        <v/>
      </c>
      <c r="Y62" s="107" t="str">
        <f t="shared" si="18"/>
        <v/>
      </c>
      <c r="Z62" s="107" t="str">
        <f t="shared" si="18"/>
        <v/>
      </c>
      <c r="AA62" s="107" t="str">
        <f t="shared" si="18"/>
        <v/>
      </c>
      <c r="AB62" s="107" t="str">
        <f t="shared" si="18"/>
        <v/>
      </c>
      <c r="AS62" s="39"/>
      <c r="AX62" s="48"/>
    </row>
    <row r="63" spans="1:53" s="30" customFormat="1" x14ac:dyDescent="0.2">
      <c r="I63" s="17"/>
      <c r="L63" s="17"/>
      <c r="M63" s="176"/>
      <c r="N63" s="177"/>
      <c r="O63" s="141"/>
      <c r="P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8"/>
      <c r="N64" s="179"/>
      <c r="O64" s="180"/>
      <c r="P64" s="180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H64" s="114"/>
      <c r="AI64" s="114"/>
      <c r="AS64" s="115"/>
    </row>
    <row r="65" spans="9:52" s="30" customFormat="1" ht="14.25" x14ac:dyDescent="0.25">
      <c r="I65" s="17"/>
      <c r="L65" s="17"/>
      <c r="M65" s="181" t="s">
        <v>55</v>
      </c>
      <c r="N65" s="182"/>
      <c r="O65" s="141"/>
      <c r="P65" s="141"/>
      <c r="U65" s="154"/>
      <c r="V65" s="154"/>
      <c r="W65" s="155" t="s">
        <v>7</v>
      </c>
      <c r="X65" s="155" t="s">
        <v>8</v>
      </c>
      <c r="Y65" s="155"/>
      <c r="Z65" s="155"/>
      <c r="AA65" s="155"/>
      <c r="AB65" s="155"/>
      <c r="AH65" s="2"/>
      <c r="AI65" s="2"/>
      <c r="AS65" s="39"/>
      <c r="AX65" s="48"/>
    </row>
    <row r="66" spans="9:52" s="30" customFormat="1" ht="14.25" x14ac:dyDescent="0.2">
      <c r="I66" s="17"/>
      <c r="L66" s="17"/>
      <c r="M66" s="183" t="s">
        <v>75</v>
      </c>
      <c r="N66" s="193" t="s">
        <v>78</v>
      </c>
      <c r="O66" s="193"/>
      <c r="P66" s="141"/>
      <c r="Q66" s="141"/>
      <c r="R66" s="141"/>
      <c r="S66" s="141"/>
      <c r="T66" s="141"/>
      <c r="U66" s="159"/>
      <c r="V66" s="159"/>
      <c r="W66" s="190">
        <v>-3.4799999999999998E-2</v>
      </c>
      <c r="X66" s="190">
        <v>0.12479999999999999</v>
      </c>
      <c r="Y66" s="116" t="s">
        <v>39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2"/>
      <c r="AS66" s="39"/>
      <c r="AX66" s="48"/>
    </row>
    <row r="67" spans="9:52" s="30" customFormat="1" ht="14.25" x14ac:dyDescent="0.25">
      <c r="I67" s="17"/>
      <c r="M67" s="184" t="s">
        <v>62</v>
      </c>
      <c r="N67" s="185" t="s">
        <v>70</v>
      </c>
      <c r="O67" s="141"/>
      <c r="P67" s="141"/>
      <c r="Q67" s="141"/>
      <c r="R67" s="141"/>
      <c r="S67" s="141"/>
      <c r="T67" s="141"/>
      <c r="U67" s="159"/>
      <c r="V67" s="159"/>
      <c r="W67" s="189">
        <v>2.0000000000000001E-4</v>
      </c>
      <c r="X67" s="189">
        <v>6.7000000000000004E-2</v>
      </c>
      <c r="Y67" s="157"/>
      <c r="Z67" s="157"/>
      <c r="AA67" s="157"/>
      <c r="AB67" s="157"/>
      <c r="AH67" s="2"/>
      <c r="AI67" s="2"/>
      <c r="AS67" s="39"/>
      <c r="AX67" s="48"/>
    </row>
    <row r="68" spans="9:52" s="30" customFormat="1" x14ac:dyDescent="0.2">
      <c r="I68" s="17"/>
      <c r="AH68" s="2"/>
      <c r="AI68" s="2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7</xdr:col>
                    <xdr:colOff>3457575</xdr:colOff>
                    <xdr:row>1</xdr:row>
                    <xdr:rowOff>152400</xdr:rowOff>
                  </from>
                  <to>
                    <xdr:col>8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161925</xdr:rowOff>
                  </from>
                  <to>
                    <xdr:col>8</xdr:col>
                    <xdr:colOff>123825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O2&amp;AmR MiR05-Kit#0915</vt:lpstr>
      <vt:lpstr>O2&amp;AmR MiR05-Kit#18.02872</vt:lpstr>
      <vt:lpstr>O2&amp;AmR MiR05-Kit#19.01689</vt:lpstr>
      <vt:lpstr>O2&amp;AmR MiR05-Kit#20J01923</vt:lpstr>
      <vt:lpstr>'O2&amp;AmR MiR05-Kit#0915'!Print_Area</vt:lpstr>
      <vt:lpstr>'O2&amp;AmR MiR05-Kit#18.02872'!Print_Area</vt:lpstr>
      <vt:lpstr>'O2&amp;AmR MiR05-Kit#19.01689'!Print_Area</vt:lpstr>
      <vt:lpstr>Titrvol20</vt:lpstr>
      <vt:lpstr>Unknown</vt:lpstr>
      <vt:lpstr>UnknownS20</vt:lpstr>
      <vt:lpstr>UnknownSample</vt:lpstr>
      <vt:lpstr>'O2&amp;AmR MiR05-Kit#18.02872'!UnknownSampleCheck</vt:lpstr>
      <vt:lpstr>'O2&amp;AmR MiR05-Kit#19.01689'!UnknownSampleCheck</vt:lpstr>
      <vt:lpstr>UnknownSampleCheck</vt:lpstr>
      <vt:lpstr>Volume</vt:lpstr>
      <vt:lpstr>VolumeC</vt:lpstr>
      <vt:lpstr>'O2&amp;AmR MiR05-Kit#18.02872'!VolumeCorr</vt:lpstr>
      <vt:lpstr>'O2&amp;AmR MiR05-Kit#19.01689'!VolumeCorr</vt:lpstr>
      <vt:lpstr>VolumeCorr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Timea Komlodi</cp:lastModifiedBy>
  <cp:lastPrinted>2016-07-26T07:02:00Z</cp:lastPrinted>
  <dcterms:created xsi:type="dcterms:W3CDTF">2004-10-29T04:30:37Z</dcterms:created>
  <dcterms:modified xsi:type="dcterms:W3CDTF">2021-10-11T11:48:44Z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